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5.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6.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7.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8.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9.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20.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21.xml" ContentType="application/vnd.openxmlformats-officedocument.drawing+xml"/>
  <Override PartName="/xl/tables/table17.xml" ContentType="application/vnd.openxmlformats-officedocument.spreadsheetml.table+xml"/>
  <Override PartName="/xl/comments17.xml" ContentType="application/vnd.openxmlformats-officedocument.spreadsheetml.comments+xml"/>
  <Override PartName="/xl/drawings/drawing22.xml" ContentType="application/vnd.openxmlformats-officedocument.drawing+xml"/>
  <Override PartName="/xl/tables/table18.xml" ContentType="application/vnd.openxmlformats-officedocument.spreadsheetml.table+xml"/>
  <Override PartName="/xl/comments18.xml" ContentType="application/vnd.openxmlformats-officedocument.spreadsheetml.comments+xml"/>
  <Override PartName="/xl/drawings/drawing23.xml" ContentType="application/vnd.openxmlformats-officedocument.drawing+xml"/>
  <Override PartName="/xl/tables/table19.xml" ContentType="application/vnd.openxmlformats-officedocument.spreadsheetml.table+xml"/>
  <Override PartName="/xl/comments19.xml" ContentType="application/vnd.openxmlformats-officedocument.spreadsheetml.comments+xml"/>
  <Override PartName="/xl/drawings/drawing24.xml" ContentType="application/vnd.openxmlformats-officedocument.drawing+xml"/>
  <Override PartName="/xl/tables/table20.xml" ContentType="application/vnd.openxmlformats-officedocument.spreadsheetml.table+xml"/>
  <Override PartName="/xl/comments20.xml" ContentType="application/vnd.openxmlformats-officedocument.spreadsheetml.comments+xml"/>
  <Override PartName="/xl/drawings/drawing25.xml" ContentType="application/vnd.openxmlformats-officedocument.drawing+xml"/>
  <Override PartName="/xl/tables/table21.xml" ContentType="application/vnd.openxmlformats-officedocument.spreadsheetml.table+xml"/>
  <Override PartName="/xl/comments21.xml" ContentType="application/vnd.openxmlformats-officedocument.spreadsheetml.comments+xml"/>
  <Override PartName="/xl/drawings/drawing26.xml" ContentType="application/vnd.openxmlformats-officedocument.drawing+xml"/>
  <Override PartName="/xl/tables/table22.xml" ContentType="application/vnd.openxmlformats-officedocument.spreadsheetml.table+xml"/>
  <Override PartName="/xl/comments22.xml" ContentType="application/vnd.openxmlformats-officedocument.spreadsheetml.comments+xml"/>
  <Override PartName="/xl/drawings/drawing27.xml" ContentType="application/vnd.openxmlformats-officedocument.drawing+xml"/>
  <Override PartName="/xl/tables/table23.xml" ContentType="application/vnd.openxmlformats-officedocument.spreadsheetml.table+xml"/>
  <Override PartName="/xl/comments23.xml" ContentType="application/vnd.openxmlformats-officedocument.spreadsheetml.comments+xml"/>
  <Override PartName="/xl/drawings/drawing28.xml" ContentType="application/vnd.openxmlformats-officedocument.drawing+xml"/>
  <Override PartName="/xl/tables/table24.xml" ContentType="application/vnd.openxmlformats-officedocument.spreadsheetml.table+xml"/>
  <Override PartName="/xl/comments24.xml" ContentType="application/vnd.openxmlformats-officedocument.spreadsheetml.comments+xml"/>
  <Override PartName="/xl/drawings/drawing29.xml" ContentType="application/vnd.openxmlformats-officedocument.drawing+xml"/>
  <Override PartName="/xl/tables/table25.xml" ContentType="application/vnd.openxmlformats-officedocument.spreadsheetml.table+xml"/>
  <Override PartName="/xl/comments25.xml" ContentType="application/vnd.openxmlformats-officedocument.spreadsheetml.comments+xml"/>
  <Override PartName="/xl/drawings/drawing30.xml" ContentType="application/vnd.openxmlformats-officedocument.drawing+xml"/>
  <Override PartName="/xl/tables/table26.xml" ContentType="application/vnd.openxmlformats-officedocument.spreadsheetml.table+xml"/>
  <Override PartName="/xl/comments26.xml" ContentType="application/vnd.openxmlformats-officedocument.spreadsheetml.comments+xml"/>
  <Override PartName="/xl/drawings/drawing31.xml" ContentType="application/vnd.openxmlformats-officedocument.drawing+xml"/>
  <Override PartName="/xl/tables/table27.xml" ContentType="application/vnd.openxmlformats-officedocument.spreadsheetml.table+xml"/>
  <Override PartName="/xl/comments27.xml" ContentType="application/vnd.openxmlformats-officedocument.spreadsheetml.comments+xml"/>
  <Override PartName="/xl/drawings/drawing32.xml" ContentType="application/vnd.openxmlformats-officedocument.drawing+xml"/>
  <Override PartName="/xl/tables/table28.xml" ContentType="application/vnd.openxmlformats-officedocument.spreadsheetml.table+xml"/>
  <Override PartName="/xl/comments28.xml" ContentType="application/vnd.openxmlformats-officedocument.spreadsheetml.comments+xml"/>
  <Override PartName="/xl/drawings/drawing33.xml" ContentType="application/vnd.openxmlformats-officedocument.drawing+xml"/>
  <Override PartName="/xl/tables/table29.xml" ContentType="application/vnd.openxmlformats-officedocument.spreadsheetml.table+xml"/>
  <Override PartName="/xl/comments29.xml" ContentType="application/vnd.openxmlformats-officedocument.spreadsheetml.comments+xml"/>
  <Override PartName="/xl/drawings/drawing34.xml" ContentType="application/vnd.openxmlformats-officedocument.drawing+xml"/>
  <Override PartName="/xl/tables/table30.xml" ContentType="application/vnd.openxmlformats-officedocument.spreadsheetml.table+xml"/>
  <Override PartName="/xl/comments30.xml" ContentType="application/vnd.openxmlformats-officedocument.spreadsheetml.comments+xml"/>
  <Override PartName="/xl/drawings/drawing35.xml" ContentType="application/vnd.openxmlformats-officedocument.drawing+xml"/>
  <Override PartName="/xl/tables/table31.xml" ContentType="application/vnd.openxmlformats-officedocument.spreadsheetml.table+xml"/>
  <Override PartName="/xl/comments31.xml" ContentType="application/vnd.openxmlformats-officedocument.spreadsheetml.comments+xml"/>
  <Override PartName="/xl/drawings/drawing36.xml" ContentType="application/vnd.openxmlformats-officedocument.drawing+xml"/>
  <Override PartName="/xl/tables/table32.xml" ContentType="application/vnd.openxmlformats-officedocument.spreadsheetml.table+xml"/>
  <Override PartName="/xl/comments32.xml" ContentType="application/vnd.openxmlformats-officedocument.spreadsheetml.comments+xml"/>
  <Override PartName="/xl/drawings/drawing37.xml" ContentType="application/vnd.openxmlformats-officedocument.drawing+xml"/>
  <Override PartName="/xl/tables/table33.xml" ContentType="application/vnd.openxmlformats-officedocument.spreadsheetml.table+xml"/>
  <Override PartName="/xl/comments33.xml" ContentType="application/vnd.openxmlformats-officedocument.spreadsheetml.comments+xml"/>
  <Override PartName="/xl/drawings/drawing38.xml" ContentType="application/vnd.openxmlformats-officedocument.drawing+xml"/>
  <Override PartName="/xl/tables/table34.xml" ContentType="application/vnd.openxmlformats-officedocument.spreadsheetml.table+xml"/>
  <Override PartName="/xl/comments34.xml" ContentType="application/vnd.openxmlformats-officedocument.spreadsheetml.comments+xml"/>
  <Override PartName="/xl/drawings/drawing39.xml" ContentType="application/vnd.openxmlformats-officedocument.drawing+xml"/>
  <Override PartName="/xl/tables/table35.xml" ContentType="application/vnd.openxmlformats-officedocument.spreadsheetml.table+xml"/>
  <Override PartName="/xl/comments35.xml" ContentType="application/vnd.openxmlformats-officedocument.spreadsheetml.comments+xml"/>
  <Override PartName="/xl/drawings/drawing40.xml" ContentType="application/vnd.openxmlformats-officedocument.drawing+xml"/>
  <Override PartName="/xl/tables/table36.xml" ContentType="application/vnd.openxmlformats-officedocument.spreadsheetml.table+xml"/>
  <Override PartName="/xl/comments36.xml" ContentType="application/vnd.openxmlformats-officedocument.spreadsheetml.comments+xml"/>
  <Override PartName="/xl/drawings/drawing41.xml" ContentType="application/vnd.openxmlformats-officedocument.drawing+xml"/>
  <Override PartName="/xl/tables/table37.xml" ContentType="application/vnd.openxmlformats-officedocument.spreadsheetml.table+xml"/>
  <Override PartName="/xl/comments37.xml" ContentType="application/vnd.openxmlformats-officedocument.spreadsheetml.comments+xml"/>
  <Override PartName="/xl/drawings/drawing42.xml" ContentType="application/vnd.openxmlformats-officedocument.drawing+xml"/>
  <Override PartName="/xl/tables/table38.xml" ContentType="application/vnd.openxmlformats-officedocument.spreadsheetml.table+xml"/>
  <Override PartName="/xl/comments38.xml" ContentType="application/vnd.openxmlformats-officedocument.spreadsheetml.comments+xml"/>
  <Override PartName="/xl/drawings/drawing43.xml" ContentType="application/vnd.openxmlformats-officedocument.drawing+xml"/>
  <Override PartName="/xl/tables/table39.xml" ContentType="application/vnd.openxmlformats-officedocument.spreadsheetml.table+xml"/>
  <Override PartName="/xl/comments39.xml" ContentType="application/vnd.openxmlformats-officedocument.spreadsheetml.comments+xml"/>
  <Override PartName="/xl/drawings/drawing44.xml" ContentType="application/vnd.openxmlformats-officedocument.drawing+xml"/>
  <Override PartName="/xl/tables/table40.xml" ContentType="application/vnd.openxmlformats-officedocument.spreadsheetml.table+xml"/>
  <Override PartName="/xl/comments40.xml" ContentType="application/vnd.openxmlformats-officedocument.spreadsheetml.comments+xml"/>
  <Override PartName="/xl/drawings/drawing45.xml" ContentType="application/vnd.openxmlformats-officedocument.drawing+xml"/>
  <Override PartName="/xl/tables/table41.xml" ContentType="application/vnd.openxmlformats-officedocument.spreadsheetml.table+xml"/>
  <Override PartName="/xl/comments41.xml" ContentType="application/vnd.openxmlformats-officedocument.spreadsheetml.comments+xml"/>
  <Override PartName="/xl/drawings/drawing46.xml" ContentType="application/vnd.openxmlformats-officedocument.drawing+xml"/>
  <Override PartName="/xl/tables/table42.xml" ContentType="application/vnd.openxmlformats-officedocument.spreadsheetml.table+xml"/>
  <Override PartName="/xl/comments42.xml" ContentType="application/vnd.openxmlformats-officedocument.spreadsheetml.comments+xml"/>
  <Override PartName="/xl/drawings/drawing47.xml" ContentType="application/vnd.openxmlformats-officedocument.drawing+xml"/>
  <Override PartName="/xl/tables/table43.xml" ContentType="application/vnd.openxmlformats-officedocument.spreadsheetml.table+xml"/>
  <Override PartName="/xl/comments43.xml" ContentType="application/vnd.openxmlformats-officedocument.spreadsheetml.comments+xml"/>
  <Override PartName="/xl/drawings/drawing48.xml" ContentType="application/vnd.openxmlformats-officedocument.drawing+xml"/>
  <Override PartName="/xl/tables/table44.xml" ContentType="application/vnd.openxmlformats-officedocument.spreadsheetml.table+xml"/>
  <Override PartName="/xl/comments44.xml" ContentType="application/vnd.openxmlformats-officedocument.spreadsheetml.comments+xml"/>
  <Override PartName="/xl/drawings/drawing49.xml" ContentType="application/vnd.openxmlformats-officedocument.drawing+xml"/>
  <Override PartName="/xl/tables/table45.xml" ContentType="application/vnd.openxmlformats-officedocument.spreadsheetml.table+xml"/>
  <Override PartName="/xl/comments45.xml" ContentType="application/vnd.openxmlformats-officedocument.spreadsheetml.comments+xml"/>
  <Override PartName="/xl/drawings/drawing50.xml" ContentType="application/vnd.openxmlformats-officedocument.drawing+xml"/>
  <Override PartName="/xl/tables/table46.xml" ContentType="application/vnd.openxmlformats-officedocument.spreadsheetml.table+xml"/>
  <Override PartName="/xl/comments46.xml" ContentType="application/vnd.openxmlformats-officedocument.spreadsheetml.comments+xml"/>
  <Override PartName="/xl/drawings/drawing51.xml" ContentType="application/vnd.openxmlformats-officedocument.drawing+xml"/>
  <Override PartName="/xl/tables/table47.xml" ContentType="application/vnd.openxmlformats-officedocument.spreadsheetml.table+xml"/>
  <Override PartName="/xl/comments47.xml" ContentType="application/vnd.openxmlformats-officedocument.spreadsheetml.comments+xml"/>
  <Override PartName="/xl/drawings/drawing52.xml" ContentType="application/vnd.openxmlformats-officedocument.drawing+xml"/>
  <Override PartName="/xl/tables/table48.xml" ContentType="application/vnd.openxmlformats-officedocument.spreadsheetml.table+xml"/>
  <Override PartName="/xl/comments48.xml" ContentType="application/vnd.openxmlformats-officedocument.spreadsheetml.comments+xml"/>
  <Override PartName="/xl/drawings/drawing53.xml" ContentType="application/vnd.openxmlformats-officedocument.drawing+xml"/>
  <Override PartName="/xl/tables/table49.xml" ContentType="application/vnd.openxmlformats-officedocument.spreadsheetml.table+xml"/>
  <Override PartName="/xl/comments49.xml" ContentType="application/vnd.openxmlformats-officedocument.spreadsheetml.comments+xml"/>
  <Override PartName="/xl/drawings/drawing54.xml" ContentType="application/vnd.openxmlformats-officedocument.drawing+xml"/>
  <Override PartName="/xl/tables/table50.xml" ContentType="application/vnd.openxmlformats-officedocument.spreadsheetml.table+xml"/>
  <Override PartName="/xl/comments50.xml" ContentType="application/vnd.openxmlformats-officedocument.spreadsheetml.comments+xml"/>
  <Override PartName="/xl/drawings/drawing55.xml" ContentType="application/vnd.openxmlformats-officedocument.drawing+xml"/>
  <Override PartName="/xl/tables/table51.xml" ContentType="application/vnd.openxmlformats-officedocument.spreadsheetml.table+xml"/>
  <Override PartName="/xl/comments51.xml" ContentType="application/vnd.openxmlformats-officedocument.spreadsheetml.comments+xml"/>
  <Override PartName="/xl/drawings/drawing56.xml" ContentType="application/vnd.openxmlformats-officedocument.drawing+xml"/>
  <Override PartName="/xl/tables/table52.xml" ContentType="application/vnd.openxmlformats-officedocument.spreadsheetml.table+xml"/>
  <Override PartName="/xl/comments52.xml" ContentType="application/vnd.openxmlformats-officedocument.spreadsheetml.comments+xml"/>
  <Override PartName="/xl/drawings/drawing57.xml" ContentType="application/vnd.openxmlformats-officedocument.drawing+xml"/>
  <Override PartName="/xl/tables/table53.xml" ContentType="application/vnd.openxmlformats-officedocument.spreadsheetml.table+xml"/>
  <Override PartName="/xl/comments53.xml" ContentType="application/vnd.openxmlformats-officedocument.spreadsheetml.comments+xml"/>
  <Override PartName="/xl/drawings/drawing58.xml" ContentType="application/vnd.openxmlformats-officedocument.drawing+xml"/>
  <Override PartName="/xl/tables/table54.xml" ContentType="application/vnd.openxmlformats-officedocument.spreadsheetml.table+xml"/>
  <Override PartName="/xl/comments54.xml" ContentType="application/vnd.openxmlformats-officedocument.spreadsheetml.comments+xml"/>
  <Override PartName="/xl/drawings/drawing59.xml" ContentType="application/vnd.openxmlformats-officedocument.drawing+xml"/>
  <Override PartName="/xl/tables/table55.xml" ContentType="application/vnd.openxmlformats-officedocument.spreadsheetml.table+xml"/>
  <Override PartName="/xl/comments55.xml" ContentType="application/vnd.openxmlformats-officedocument.spreadsheetml.comments+xml"/>
  <Override PartName="/xl/drawings/drawing60.xml" ContentType="application/vnd.openxmlformats-officedocument.drawing+xml"/>
  <Override PartName="/xl/tables/table56.xml" ContentType="application/vnd.openxmlformats-officedocument.spreadsheetml.table+xml"/>
  <Override PartName="/xl/comments56.xml" ContentType="application/vnd.openxmlformats-officedocument.spreadsheetml.comments+xml"/>
  <Override PartName="/xl/drawings/drawing61.xml" ContentType="application/vnd.openxmlformats-officedocument.drawing+xml"/>
  <Override PartName="/xl/tables/table57.xml" ContentType="application/vnd.openxmlformats-officedocument.spreadsheetml.table+xml"/>
  <Override PartName="/xl/comments57.xml" ContentType="application/vnd.openxmlformats-officedocument.spreadsheetml.comments+xml"/>
  <Override PartName="/xl/drawings/drawing62.xml" ContentType="application/vnd.openxmlformats-officedocument.drawing+xml"/>
  <Override PartName="/xl/tables/table58.xml" ContentType="application/vnd.openxmlformats-officedocument.spreadsheetml.table+xml"/>
  <Override PartName="/xl/comments58.xml" ContentType="application/vnd.openxmlformats-officedocument.spreadsheetml.comments+xml"/>
  <Override PartName="/xl/drawings/drawing63.xml" ContentType="application/vnd.openxmlformats-officedocument.drawing+xml"/>
  <Override PartName="/xl/tables/table59.xml" ContentType="application/vnd.openxmlformats-officedocument.spreadsheetml.table+xml"/>
  <Override PartName="/xl/comments59.xml" ContentType="application/vnd.openxmlformats-officedocument.spreadsheetml.comments+xml"/>
  <Override PartName="/xl/drawings/drawing64.xml" ContentType="application/vnd.openxmlformats-officedocument.drawing+xml"/>
  <Override PartName="/xl/tables/table60.xml" ContentType="application/vnd.openxmlformats-officedocument.spreadsheetml.table+xml"/>
  <Override PartName="/xl/comments60.xml" ContentType="application/vnd.openxmlformats-officedocument.spreadsheetml.comments+xml"/>
  <Override PartName="/xl/drawings/drawing65.xml" ContentType="application/vnd.openxmlformats-officedocument.drawing+xml"/>
  <Override PartName="/xl/tables/table61.xml" ContentType="application/vnd.openxmlformats-officedocument.spreadsheetml.table+xml"/>
  <Override PartName="/xl/comments61.xml" ContentType="application/vnd.openxmlformats-officedocument.spreadsheetml.comments+xml"/>
  <Override PartName="/xl/drawings/drawing66.xml" ContentType="application/vnd.openxmlformats-officedocument.drawing+xml"/>
  <Override PartName="/xl/tables/table62.xml" ContentType="application/vnd.openxmlformats-officedocument.spreadsheetml.table+xml"/>
  <Override PartName="/xl/comments62.xml" ContentType="application/vnd.openxmlformats-officedocument.spreadsheetml.comments+xml"/>
  <Override PartName="/xl/drawings/drawing67.xml" ContentType="application/vnd.openxmlformats-officedocument.drawing+xml"/>
  <Override PartName="/xl/tables/table63.xml" ContentType="application/vnd.openxmlformats-officedocument.spreadsheetml.table+xml"/>
  <Override PartName="/xl/comments63.xml" ContentType="application/vnd.openxmlformats-officedocument.spreadsheetml.comments+xml"/>
  <Override PartName="/xl/drawings/drawing68.xml" ContentType="application/vnd.openxmlformats-officedocument.drawing+xml"/>
  <Override PartName="/xl/tables/table64.xml" ContentType="application/vnd.openxmlformats-officedocument.spreadsheetml.table+xml"/>
  <Override PartName="/xl/comments64.xml" ContentType="application/vnd.openxmlformats-officedocument.spreadsheetml.comments+xml"/>
  <Override PartName="/xl/drawings/drawing69.xml" ContentType="application/vnd.openxmlformats-officedocument.drawing+xml"/>
  <Override PartName="/xl/tables/table65.xml" ContentType="application/vnd.openxmlformats-officedocument.spreadsheetml.table+xml"/>
  <Override PartName="/xl/comments65.xml" ContentType="application/vnd.openxmlformats-officedocument.spreadsheetml.comments+xml"/>
  <Override PartName="/xl/drawings/drawing70.xml" ContentType="application/vnd.openxmlformats-officedocument.drawing+xml"/>
  <Override PartName="/xl/tables/table66.xml" ContentType="application/vnd.openxmlformats-officedocument.spreadsheetml.table+xml"/>
  <Override PartName="/xl/comments66.xml" ContentType="application/vnd.openxmlformats-officedocument.spreadsheetml.comments+xml"/>
  <Override PartName="/xl/drawings/drawing71.xml" ContentType="application/vnd.openxmlformats-officedocument.drawing+xml"/>
  <Override PartName="/xl/tables/table67.xml" ContentType="application/vnd.openxmlformats-officedocument.spreadsheetml.table+xml"/>
  <Override PartName="/xl/comments67.xml" ContentType="application/vnd.openxmlformats-officedocument.spreadsheetml.comments+xml"/>
  <Override PartName="/xl/drawings/drawing72.xml" ContentType="application/vnd.openxmlformats-officedocument.drawing+xml"/>
  <Override PartName="/xl/tables/table68.xml" ContentType="application/vnd.openxmlformats-officedocument.spreadsheetml.table+xml"/>
  <Override PartName="/xl/comments68.xml" ContentType="application/vnd.openxmlformats-officedocument.spreadsheetml.comments+xml"/>
  <Override PartName="/xl/drawings/drawing73.xml" ContentType="application/vnd.openxmlformats-officedocument.drawing+xml"/>
  <Override PartName="/xl/tables/table69.xml" ContentType="application/vnd.openxmlformats-officedocument.spreadsheetml.table+xml"/>
  <Override PartName="/xl/comments69.xml" ContentType="application/vnd.openxmlformats-officedocument.spreadsheetml.comments+xml"/>
  <Override PartName="/xl/drawings/drawing74.xml" ContentType="application/vnd.openxmlformats-officedocument.drawing+xml"/>
  <Override PartName="/xl/tables/table70.xml" ContentType="application/vnd.openxmlformats-officedocument.spreadsheetml.table+xml"/>
  <Override PartName="/xl/comments70.xml" ContentType="application/vnd.openxmlformats-officedocument.spreadsheetml.comments+xml"/>
  <Override PartName="/xl/drawings/drawing75.xml" ContentType="application/vnd.openxmlformats-officedocument.drawing+xml"/>
  <Override PartName="/xl/tables/table71.xml" ContentType="application/vnd.openxmlformats-officedocument.spreadsheetml.table+xml"/>
  <Override PartName="/xl/comments71.xml" ContentType="application/vnd.openxmlformats-officedocument.spreadsheetml.comments+xml"/>
  <Override PartName="/xl/drawings/drawing76.xml" ContentType="application/vnd.openxmlformats-officedocument.drawing+xml"/>
  <Override PartName="/xl/tables/table72.xml" ContentType="application/vnd.openxmlformats-officedocument.spreadsheetml.table+xml"/>
  <Override PartName="/xl/comments72.xml" ContentType="application/vnd.openxmlformats-officedocument.spreadsheetml.comments+xml"/>
  <Override PartName="/xl/drawings/drawing77.xml" ContentType="application/vnd.openxmlformats-officedocument.drawing+xml"/>
  <Override PartName="/xl/tables/table73.xml" ContentType="application/vnd.openxmlformats-officedocument.spreadsheetml.table+xml"/>
  <Override PartName="/xl/comments73.xml" ContentType="application/vnd.openxmlformats-officedocument.spreadsheetml.comments+xml"/>
  <Override PartName="/xl/drawings/drawing78.xml" ContentType="application/vnd.openxmlformats-officedocument.drawing+xml"/>
  <Override PartName="/xl/tables/table74.xml" ContentType="application/vnd.openxmlformats-officedocument.spreadsheetml.table+xml"/>
  <Override PartName="/xl/comments74.xml" ContentType="application/vnd.openxmlformats-officedocument.spreadsheetml.comments+xml"/>
  <Override PartName="/xl/drawings/drawing79.xml" ContentType="application/vnd.openxmlformats-officedocument.drawing+xml"/>
  <Override PartName="/xl/tables/table75.xml" ContentType="application/vnd.openxmlformats-officedocument.spreadsheetml.table+xml"/>
  <Override PartName="/xl/comments75.xml" ContentType="application/vnd.openxmlformats-officedocument.spreadsheetml.comments+xml"/>
  <Override PartName="/xl/drawings/drawing80.xml" ContentType="application/vnd.openxmlformats-officedocument.drawing+xml"/>
  <Override PartName="/xl/tables/table76.xml" ContentType="application/vnd.openxmlformats-officedocument.spreadsheetml.table+xml"/>
  <Override PartName="/xl/comments76.xml" ContentType="application/vnd.openxmlformats-officedocument.spreadsheetml.comments+xml"/>
  <Override PartName="/xl/drawings/drawing81.xml" ContentType="application/vnd.openxmlformats-officedocument.drawing+xml"/>
  <Override PartName="/xl/tables/table77.xml" ContentType="application/vnd.openxmlformats-officedocument.spreadsheetml.table+xml"/>
  <Override PartName="/xl/comments77.xml" ContentType="application/vnd.openxmlformats-officedocument.spreadsheetml.comments+xml"/>
  <Override PartName="/xl/drawings/drawing82.xml" ContentType="application/vnd.openxmlformats-officedocument.drawing+xml"/>
  <Override PartName="/xl/tables/table78.xml" ContentType="application/vnd.openxmlformats-officedocument.spreadsheetml.table+xml"/>
  <Override PartName="/xl/comments78.xml" ContentType="application/vnd.openxmlformats-officedocument.spreadsheetml.comments+xml"/>
  <Override PartName="/xl/drawings/drawing83.xml" ContentType="application/vnd.openxmlformats-officedocument.drawing+xml"/>
  <Override PartName="/xl/tables/table79.xml" ContentType="application/vnd.openxmlformats-officedocument.spreadsheetml.table+xml"/>
  <Override PartName="/xl/comments79.xml" ContentType="application/vnd.openxmlformats-officedocument.spreadsheetml.comments+xml"/>
  <Override PartName="/xl/drawings/drawing84.xml" ContentType="application/vnd.openxmlformats-officedocument.drawing+xml"/>
  <Override PartName="/xl/tables/table80.xml" ContentType="application/vnd.openxmlformats-officedocument.spreadsheetml.table+xml"/>
  <Override PartName="/xl/comments80.xml" ContentType="application/vnd.openxmlformats-officedocument.spreadsheetml.comments+xml"/>
  <Override PartName="/xl/drawings/drawing85.xml" ContentType="application/vnd.openxmlformats-officedocument.drawing+xml"/>
  <Override PartName="/xl/tables/table81.xml" ContentType="application/vnd.openxmlformats-officedocument.spreadsheetml.table+xml"/>
  <Override PartName="/xl/comments81.xml" ContentType="application/vnd.openxmlformats-officedocument.spreadsheetml.comments+xml"/>
  <Override PartName="/xl/drawings/drawing86.xml" ContentType="application/vnd.openxmlformats-officedocument.drawing+xml"/>
  <Override PartName="/xl/tables/table82.xml" ContentType="application/vnd.openxmlformats-officedocument.spreadsheetml.table+xml"/>
  <Override PartName="/xl/comments82.xml" ContentType="application/vnd.openxmlformats-officedocument.spreadsheetml.comments+xml"/>
  <Override PartName="/xl/drawings/drawing87.xml" ContentType="application/vnd.openxmlformats-officedocument.drawing+xml"/>
  <Override PartName="/xl/tables/table83.xml" ContentType="application/vnd.openxmlformats-officedocument.spreadsheetml.table+xml"/>
  <Override PartName="/xl/comments83.xml" ContentType="application/vnd.openxmlformats-officedocument.spreadsheetml.comments+xml"/>
  <Override PartName="/xl/drawings/drawing88.xml" ContentType="application/vnd.openxmlformats-officedocument.drawing+xml"/>
  <Override PartName="/xl/tables/table84.xml" ContentType="application/vnd.openxmlformats-officedocument.spreadsheetml.table+xml"/>
  <Override PartName="/xl/comments84.xml" ContentType="application/vnd.openxmlformats-officedocument.spreadsheetml.comments+xml"/>
  <Override PartName="/xl/drawings/drawing89.xml" ContentType="application/vnd.openxmlformats-officedocument.drawing+xml"/>
  <Override PartName="/xl/tables/table85.xml" ContentType="application/vnd.openxmlformats-officedocument.spreadsheetml.table+xml"/>
  <Override PartName="/xl/comments85.xml" ContentType="application/vnd.openxmlformats-officedocument.spreadsheetml.comments+xml"/>
  <Override PartName="/xl/drawings/drawing90.xml" ContentType="application/vnd.openxmlformats-officedocument.drawing+xml"/>
  <Override PartName="/xl/tables/table86.xml" ContentType="application/vnd.openxmlformats-officedocument.spreadsheetml.table+xml"/>
  <Override PartName="/xl/comments86.xml" ContentType="application/vnd.openxmlformats-officedocument.spreadsheetml.comments+xml"/>
  <Override PartName="/xl/drawings/drawing91.xml" ContentType="application/vnd.openxmlformats-officedocument.drawing+xml"/>
  <Override PartName="/xl/tables/table87.xml" ContentType="application/vnd.openxmlformats-officedocument.spreadsheetml.table+xml"/>
  <Override PartName="/xl/comments87.xml" ContentType="application/vnd.openxmlformats-officedocument.spreadsheetml.comments+xml"/>
  <Override PartName="/xl/drawings/drawing92.xml" ContentType="application/vnd.openxmlformats-officedocument.drawing+xml"/>
  <Override PartName="/xl/tables/table88.xml" ContentType="application/vnd.openxmlformats-officedocument.spreadsheetml.table+xml"/>
  <Override PartName="/xl/comments88.xml" ContentType="application/vnd.openxmlformats-officedocument.spreadsheetml.comments+xml"/>
  <Override PartName="/xl/drawings/drawing93.xml" ContentType="application/vnd.openxmlformats-officedocument.drawing+xml"/>
  <Override PartName="/xl/tables/table89.xml" ContentType="application/vnd.openxmlformats-officedocument.spreadsheetml.table+xml"/>
  <Override PartName="/xl/comments89.xml" ContentType="application/vnd.openxmlformats-officedocument.spreadsheetml.comments+xml"/>
  <Override PartName="/xl/drawings/drawing94.xml" ContentType="application/vnd.openxmlformats-officedocument.drawing+xml"/>
  <Override PartName="/xl/tables/table90.xml" ContentType="application/vnd.openxmlformats-officedocument.spreadsheetml.table+xml"/>
  <Override PartName="/xl/comments90.xml" ContentType="application/vnd.openxmlformats-officedocument.spreadsheetml.comments+xml"/>
  <Override PartName="/xl/drawings/drawing95.xml" ContentType="application/vnd.openxmlformats-officedocument.drawing+xml"/>
  <Override PartName="/xl/tables/table91.xml" ContentType="application/vnd.openxmlformats-officedocument.spreadsheetml.table+xml"/>
  <Override PartName="/xl/comments91.xml" ContentType="application/vnd.openxmlformats-officedocument.spreadsheetml.comments+xml"/>
  <Override PartName="/xl/drawings/drawing96.xml" ContentType="application/vnd.openxmlformats-officedocument.drawing+xml"/>
  <Override PartName="/xl/tables/table92.xml" ContentType="application/vnd.openxmlformats-officedocument.spreadsheetml.table+xml"/>
  <Override PartName="/xl/comments92.xml" ContentType="application/vnd.openxmlformats-officedocument.spreadsheetml.comments+xml"/>
  <Override PartName="/xl/drawings/drawing97.xml" ContentType="application/vnd.openxmlformats-officedocument.drawing+xml"/>
  <Override PartName="/xl/tables/table93.xml" ContentType="application/vnd.openxmlformats-officedocument.spreadsheetml.table+xml"/>
  <Override PartName="/xl/comments93.xml" ContentType="application/vnd.openxmlformats-officedocument.spreadsheetml.comments+xml"/>
  <Override PartName="/xl/drawings/drawing98.xml" ContentType="application/vnd.openxmlformats-officedocument.drawing+xml"/>
  <Override PartName="/xl/tables/table94.xml" ContentType="application/vnd.openxmlformats-officedocument.spreadsheetml.table+xml"/>
  <Override PartName="/xl/comments9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D:\SYNDICAT\SITE INTERNET\Convention CNEAP 2022\"/>
    </mc:Choice>
  </mc:AlternateContent>
  <xr:revisionPtr revIDLastSave="0" documentId="8_{FB2A7BD9-E735-415C-91A0-6F0D876B191E}" xr6:coauthVersionLast="47" xr6:coauthVersionMax="47" xr10:uidLastSave="{00000000-0000-0000-0000-000000000000}"/>
  <workbookProtection workbookAlgorithmName="SHA-512" workbookHashValue="vic73tYgn1j9RIe826t+08P3lQwV3ce71Tcyqap7BIfj8xwkAReSjjSI85VMm3yseY8vbuYb1dJd/PbeXul1Yw==" workbookSaltValue="Aa1R4w1ydy7HcQvJor5uGA==" workbookSpinCount="100000" lockStructure="1"/>
  <bookViews>
    <workbookView xWindow="-120" yWindow="-120" windowWidth="29040" windowHeight="15720" xr2:uid="{E95F5B9E-6B80-40C9-8490-6EA4B2049413}"/>
  </bookViews>
  <sheets>
    <sheet name="AVERTISSEMENT" sheetId="107" r:id="rId1"/>
    <sheet name="TABLE DES MATIERES" sheetId="14" r:id="rId2"/>
    <sheet name="Matrice Cat 3" sheetId="30" state="hidden" r:id="rId3"/>
    <sheet name="matrice Cat 2" sheetId="97" state="hidden" r:id="rId4"/>
    <sheet name="Matrice Cat 1" sheetId="4" state="hidden" r:id="rId5"/>
    <sheet name="Ordre alphabétique" sheetId="15" r:id="rId6"/>
    <sheet name="Par domaines et sous-domaine" sheetId="16" r:id="rId7"/>
    <sheet name="autres outils" sheetId="41" r:id="rId8"/>
    <sheet name="INDICE MAJORé" sheetId="75" state="hidden" r:id="rId9"/>
    <sheet name="Comprendre la classification" sheetId="39" r:id="rId10"/>
    <sheet name="Comprendre le reclassement" sheetId="40" r:id="rId11"/>
    <sheet name="Accomp Besoins éducatifs" sheetId="49" r:id="rId12"/>
    <sheet name="Adjoint de direction" sheetId="36" r:id="rId13"/>
    <sheet name="Adjoint pastorale scolaire" sheetId="6" r:id="rId14"/>
    <sheet name="Administrateur réseau syst info" sheetId="83" r:id="rId15"/>
    <sheet name="Agent de gardiennage" sheetId="69" r:id="rId16"/>
    <sheet name="Agent de laboratoire" sheetId="96" r:id="rId17"/>
    <sheet name="Agent de maintenance bât equip " sheetId="71" r:id="rId18"/>
    <sheet name="Agent de service" sheetId="12" r:id="rId19"/>
    <sheet name="Aide comptable" sheetId="61" r:id="rId20"/>
    <sheet name="Aide cuisinier" sheetId="77" r:id="rId21"/>
    <sheet name="Aide documentaliste " sheetId="44" r:id="rId22"/>
    <sheet name="Animateur en CDR" sheetId="45" r:id="rId23"/>
    <sheet name="Animateur Sportif" sheetId="17" r:id="rId24"/>
    <sheet name="Assistant de direction" sheetId="32" r:id="rId25"/>
    <sheet name="Assistant Educateur de Vie Sco" sheetId="13" r:id="rId26"/>
    <sheet name="Assistant pédagogique" sheetId="46" r:id="rId27"/>
    <sheet name="Cat 1 tous critères" sheetId="27" r:id="rId28"/>
    <sheet name="Cat 2 tous critères" sheetId="26" r:id="rId29"/>
    <sheet name="Cat 3 tous critères" sheetId="28" r:id="rId30"/>
    <sheet name="Chef de cuisine" sheetId="79" r:id="rId31"/>
    <sheet name="Chg accueil" sheetId="57" r:id="rId32"/>
    <sheet name="Chg animation pastorale" sheetId="53" r:id="rId33"/>
    <sheet name="Chg de communication relations " sheetId="88" r:id="rId34"/>
    <sheet name="Chg cooperation mobilité" sheetId="102" r:id="rId35"/>
    <sheet name="Chg developpement territoire" sheetId="98" r:id="rId36"/>
    <sheet name="Chg developpement commercial" sheetId="86" r:id="rId37"/>
    <sheet name="Chg developpement projet missio" sheetId="84" r:id="rId38"/>
    <sheet name="Chg developpement partenarial" sheetId="100" r:id="rId39"/>
    <sheet name="Chg de mission specifique compl" sheetId="105" r:id="rId40"/>
    <sheet name="Chg mission inclusion handicap" sheetId="54" r:id="rId41"/>
    <sheet name="Chg. de numérique éduc digita " sheetId="25" r:id="rId42"/>
    <sheet name="Comptable" sheetId="62" r:id="rId43"/>
    <sheet name="Conducteur d'engin" sheetId="90" r:id="rId44"/>
    <sheet name="Conducteur de transports en com" sheetId="70" r:id="rId45"/>
    <sheet name="Conseiller orientation insertio" sheetId="52" r:id="rId46"/>
    <sheet name="Coordinateur de formation" sheetId="23" r:id="rId47"/>
    <sheet name="Coordinateur de vie scolaire" sheetId="5" r:id="rId48"/>
    <sheet name="CUISINIER" sheetId="78" r:id="rId49"/>
    <sheet name="Documentaliste" sheetId="47" r:id="rId50"/>
    <sheet name="Educateur VS Conseiller éduc" sheetId="50" r:id="rId51"/>
    <sheet name="Educateur sportif" sheetId="21" r:id="rId52"/>
    <sheet name="Enseignant-Formateur non cadre" sheetId="37" r:id="rId53"/>
    <sheet name="Enseignant formateur cadre" sheetId="38" r:id="rId54"/>
    <sheet name="Gestionnaire de paie" sheetId="58" r:id="rId55"/>
    <sheet name="Gestionnaire RH" sheetId="65" r:id="rId56"/>
    <sheet name="Infirmier" sheetId="56" r:id="rId57"/>
    <sheet name="Maître professionnel" sheetId="42" r:id="rId58"/>
    <sheet name="Mission spécifique animateur" sheetId="104" r:id="rId59"/>
    <sheet name="Moniteur" sheetId="48" r:id="rId60"/>
    <sheet name="Ouvrier exploitation entreprise" sheetId="91" r:id="rId61"/>
    <sheet name="Psychologue" sheetId="55" r:id="rId62"/>
    <sheet name="Responsable Mission spécifique " sheetId="106" r:id="rId63"/>
    <sheet name="Responsable adm et financier" sheetId="67" r:id="rId64"/>
    <sheet name="Resp communication relations ex" sheetId="89" r:id="rId65"/>
    <sheet name="Responsable comptable" sheetId="63" r:id="rId66"/>
    <sheet name="Resp cooperation internationale" sheetId="103" r:id="rId67"/>
    <sheet name="Responsable démarche qualité" sheetId="68" r:id="rId68"/>
    <sheet name="Resp développement commercial" sheetId="87" r:id="rId69"/>
    <sheet name="Resp developpement partenarial" sheetId="101" r:id="rId70"/>
    <sheet name="Resp developpement projet missi" sheetId="85" r:id="rId71"/>
    <sheet name="Resp développement territoire" sheetId="99" r:id="rId72"/>
    <sheet name="Resp experimentation recherche" sheetId="95" r:id="rId73"/>
    <sheet name="Resp exploitation entreprise at" sheetId="93" r:id="rId74"/>
    <sheet name="Responsable hygiene sécurité pr" sheetId="76" r:id="rId75"/>
    <sheet name="Responsable informatique numeri" sheetId="81" r:id="rId76"/>
    <sheet name="Responsable maintenance bât equ" sheetId="73" r:id="rId77"/>
    <sheet name="Responsable de structure UFA CF" sheetId="34" r:id="rId78"/>
    <sheet name="Responsable pédagogique" sheetId="43" r:id="rId79"/>
    <sheet name="Responsable RH" sheetId="66" r:id="rId80"/>
    <sheet name="Responsable de vie scolaire" sheetId="51" r:id="rId81"/>
    <sheet name="Secrétaire" sheetId="59" r:id="rId82"/>
    <sheet name="Secrétaire-comptable" sheetId="60" r:id="rId83"/>
    <sheet name="Secrétaire de direction" sheetId="20" r:id="rId84"/>
    <sheet name="Surveillant Veilleur de nuit" sheetId="18" r:id="rId85"/>
    <sheet name="Technicien exploitation entrepr" sheetId="92" r:id="rId86"/>
    <sheet name="Technicien experimentation rech" sheetId="94" r:id="rId87"/>
    <sheet name="Technicien informatique numeriq" sheetId="80" r:id="rId88"/>
    <sheet name="Technicien hygiene sécurité pré" sheetId="74" r:id="rId89"/>
    <sheet name="Technicien de laboratoire" sheetId="64" r:id="rId90"/>
    <sheet name="Technicien maintenance bât equ" sheetId="72" r:id="rId91"/>
    <sheet name="Technicien réseau syst info" sheetId="82" r:id="rId92"/>
    <sheet name="critères toutes catégories" sheetId="29" r:id="rId93"/>
    <sheet name="Matrice Cat 2 3criteres" sheetId="19" state="hidden" r:id="rId94"/>
    <sheet name="Matrice Cat 2 Pédagogie" sheetId="24" state="hidden" r:id="rId95"/>
    <sheet name="Matrice Cat 2 Manag" sheetId="22" state="hidden" r:id="rId96"/>
    <sheet name="matrice Cat3 manag et format" sheetId="35" state="hidden" r:id="rId97"/>
    <sheet name="Matrice Cat 3 Managemen" sheetId="33" state="hidden" r:id="rId98"/>
    <sheet name="Matrice Cat 3 3critères" sheetId="31" state="hidden" r:id="rId99"/>
    <sheet name="Matrice Cat 1 PVS" sheetId="11" state="hidden" r:id="rId100"/>
    <sheet name="matrice Cat 1 non PVS" sheetId="10" state="hidden" r:id="rId101"/>
    <sheet name="TOTAL" sheetId="1" state="hidden" r:id="rId102"/>
  </sheets>
  <definedNames>
    <definedName name="_Hlk114474595" localSheetId="5">'Ordre alphabétique'!$B$27</definedName>
    <definedName name="_Hlk114477838" localSheetId="6">'Par domaines et sous-domaine'!$F$27</definedName>
    <definedName name="_Hlk114477927" localSheetId="5">'Ordre alphabétique'!$B$3</definedName>
    <definedName name="BRUTannuel" localSheetId="11">'Accomp Besoins éducatifs'!$G$103</definedName>
    <definedName name="BRUTannuel" localSheetId="12">'Adjoint de direction'!#REF!</definedName>
    <definedName name="BRUTannuel" localSheetId="13">'Adjoint pastorale scolaire'!$G$119</definedName>
    <definedName name="BRUTannuel" localSheetId="14">'Administrateur réseau syst info'!$G$119</definedName>
    <definedName name="BRUTannuel" localSheetId="15">'Agent de gardiennage'!$G$88</definedName>
    <definedName name="BRUTannuel" localSheetId="16">'Agent de laboratoire'!$G$88</definedName>
    <definedName name="BRUTannuel" localSheetId="17">'Agent de maintenance bât equip '!$G$81</definedName>
    <definedName name="BRUTannuel" localSheetId="18">'Agent de service'!$G$81</definedName>
    <definedName name="BRUTannuel" localSheetId="19">'Aide comptable'!$G$81</definedName>
    <definedName name="BRUTannuel" localSheetId="20">'Aide cuisinier'!$G$88</definedName>
    <definedName name="BRUTannuel" localSheetId="21">'Aide documentaliste '!$G$88</definedName>
    <definedName name="BRUTannuel" localSheetId="22">'Animateur en CDR'!$G$88</definedName>
    <definedName name="BRUTannuel" localSheetId="23">'Animateur Sportif'!$G$79</definedName>
    <definedName name="BRUTannuel" localSheetId="24">'Assistant de direction'!$G$119</definedName>
    <definedName name="BRUTannuel" localSheetId="25">'Assistant Educateur de Vie Sco'!$G$88</definedName>
    <definedName name="BRUTannuel" localSheetId="26">'Assistant pédagogique'!$G$116</definedName>
    <definedName name="BRUTannuel" localSheetId="27">'Cat 1 tous critères'!$G$88</definedName>
    <definedName name="BRUTannuel" localSheetId="28">'Cat 2 tous critères'!$G$116</definedName>
    <definedName name="BRUTannuel" localSheetId="29">'Cat 3 tous critères'!$G$119</definedName>
    <definedName name="BRUTannuel" localSheetId="30">'Chef de cuisine'!$G$119</definedName>
    <definedName name="BRUTannuel" localSheetId="31">'Chg accueil'!$G$88</definedName>
    <definedName name="BRUTannuel" localSheetId="32">'Chg animation pastorale'!$G$116</definedName>
    <definedName name="BRUTannuel" localSheetId="34">'Chg cooperation mobilité'!$G$116</definedName>
    <definedName name="BRUTannuel" localSheetId="33">'Chg de communication relations '!$G$116</definedName>
    <definedName name="BRUTannuel" localSheetId="39">'Chg de mission specifique compl'!$G$116</definedName>
    <definedName name="BRUTannuel" localSheetId="36">'Chg developpement commercial'!$G$116</definedName>
    <definedName name="BRUTannuel" localSheetId="38">'Chg developpement partenarial'!$G$116</definedName>
    <definedName name="BRUTannuel" localSheetId="37">'Chg developpement projet missio'!$G$116</definedName>
    <definedName name="BRUTannuel" localSheetId="35">'Chg developpement territoire'!$G$116</definedName>
    <definedName name="BRUTannuel" localSheetId="40">'Chg mission inclusion handicap'!$G$80</definedName>
    <definedName name="BRUTannuel" localSheetId="41">'Chg. de numérique éduc digita '!$G$96</definedName>
    <definedName name="BRUTannuel" localSheetId="42">Comptable!$G$116</definedName>
    <definedName name="BRUTannuel" localSheetId="44">'Conducteur de transports en com'!$G$116</definedName>
    <definedName name="BRUTannuel" localSheetId="43">'Conducteur d''engin'!$G$116</definedName>
    <definedName name="BRUTannuel" localSheetId="45">'Conseiller orientation insertio'!$G$116</definedName>
    <definedName name="BRUTannuel" localSheetId="46">'Coordinateur de formation'!$G$96</definedName>
    <definedName name="BRUTannuel" localSheetId="47">'Coordinateur de vie scolaire'!$G$116</definedName>
    <definedName name="BRUTannuel" localSheetId="92">'critères toutes catégories'!$G$213</definedName>
    <definedName name="BRUTannuel" localSheetId="48">CUISINIER!$G$116</definedName>
    <definedName name="BRUTannuel" localSheetId="49">Documentaliste!$G$119</definedName>
    <definedName name="BRUTannuel" localSheetId="51">'Educateur sportif'!$G$83</definedName>
    <definedName name="BRUTannuel" localSheetId="50">'Educateur VS Conseiller éduc'!$G$116</definedName>
    <definedName name="BRUTannuel" localSheetId="53">'Enseignant formateur cadre'!$G$119</definedName>
    <definedName name="BRUTannuel" localSheetId="52">'Enseignant-Formateur non cadre'!$G$116</definedName>
    <definedName name="BRUTannuel" localSheetId="54">'Gestionnaire de paie'!$G$116</definedName>
    <definedName name="BRUTannuel" localSheetId="55">'Gestionnaire RH'!$G$116</definedName>
    <definedName name="BRUTannuel" localSheetId="56">Infirmier!$G$119</definedName>
    <definedName name="BRUTannuel" localSheetId="57">'Maître professionnel'!$G$119</definedName>
    <definedName name="BRUTannuel" localSheetId="4">'Matrice Cat 1'!$G$88</definedName>
    <definedName name="BRUTannuel" localSheetId="100">'matrice Cat 1 non PVS'!$G$81</definedName>
    <definedName name="BRUTannuel" localSheetId="99">'Matrice Cat 1 PVS'!$G$88</definedName>
    <definedName name="BRUTannuel" localSheetId="3">'matrice Cat 2'!$G$116</definedName>
    <definedName name="BRUTannuel" localSheetId="93">'Matrice Cat 2 3criteres'!$G$83</definedName>
    <definedName name="BRUTannuel" localSheetId="95">'Matrice Cat 2 Manag'!$G$96</definedName>
    <definedName name="BRUTannuel" localSheetId="94">'Matrice Cat 2 Pédagogie'!$G$116</definedName>
    <definedName name="BRUTannuel" localSheetId="2">'Matrice Cat 3'!$G$119</definedName>
    <definedName name="BRUTannuel" localSheetId="98">'Matrice Cat 3 3critères'!$G$119</definedName>
    <definedName name="BRUTannuel" localSheetId="97">'Matrice Cat 3 Managemen'!$G$119</definedName>
    <definedName name="BRUTannuel" localSheetId="96">'matrice Cat3 manag et format'!$G$119</definedName>
    <definedName name="BRUTannuel" localSheetId="58">'Mission spécifique animateur'!$G$88</definedName>
    <definedName name="BRUTannuel" localSheetId="59">Moniteur!$G$116</definedName>
    <definedName name="BRUTannuel" localSheetId="60">'Ouvrier exploitation entreprise'!$G$82</definedName>
    <definedName name="BRUTannuel" localSheetId="61">Psychologue!$G$119</definedName>
    <definedName name="BRUTannuel" localSheetId="64">'Resp communication relations ex'!$G$119</definedName>
    <definedName name="BRUTannuel" localSheetId="66">'Resp cooperation internationale'!$G$119</definedName>
    <definedName name="BRUTannuel" localSheetId="68">'Resp développement commercial'!$G$119</definedName>
    <definedName name="BRUTannuel" localSheetId="69">'Resp developpement partenarial'!$G$119</definedName>
    <definedName name="BRUTannuel" localSheetId="70">'Resp developpement projet missi'!$G$119</definedName>
    <definedName name="BRUTannuel" localSheetId="71">'Resp développement territoire'!$G$119</definedName>
    <definedName name="BRUTannuel" localSheetId="72">'Resp experimentation recherche'!$G$119</definedName>
    <definedName name="BRUTannuel" localSheetId="73">'Resp exploitation entreprise at'!$G$119</definedName>
    <definedName name="BRUTannuel" localSheetId="63">'Responsable adm et financier'!$G$119</definedName>
    <definedName name="BRUTannuel" localSheetId="65">'Responsable comptable'!$G$119</definedName>
    <definedName name="BRUTannuel" localSheetId="77">'Responsable de structure UFA CF'!$G$119</definedName>
    <definedName name="BRUTannuel" localSheetId="80">'Responsable de vie scolaire'!$G$119</definedName>
    <definedName name="BRUTannuel" localSheetId="67">'Responsable démarche qualité'!$G$119</definedName>
    <definedName name="BRUTannuel" localSheetId="74">'Responsable hygiene sécurité pr'!$G$119</definedName>
    <definedName name="BRUTannuel" localSheetId="75">'Responsable informatique numeri'!$G$119</definedName>
    <definedName name="BRUTannuel" localSheetId="76">'Responsable maintenance bât equ'!$G$119</definedName>
    <definedName name="BRUTannuel" localSheetId="62">'Responsable Mission spécifique '!$G$119</definedName>
    <definedName name="BRUTannuel" localSheetId="78">'Responsable pédagogique'!$G$119</definedName>
    <definedName name="BRUTannuel" localSheetId="79">'Responsable RH'!$G$119</definedName>
    <definedName name="BRUTannuel" localSheetId="81">Secrétaire!$G$116</definedName>
    <definedName name="BRUTannuel" localSheetId="83">'Secrétaire de direction'!$G$83</definedName>
    <definedName name="BRUTannuel" localSheetId="82">'Secrétaire-comptable'!$G$116</definedName>
    <definedName name="BRUTannuel" localSheetId="84">'Surveillant Veilleur de nuit'!$G$81</definedName>
    <definedName name="BRUTannuel" localSheetId="89">'Technicien de laboratoire'!$G$116</definedName>
    <definedName name="BRUTannuel" localSheetId="86">'Technicien experimentation rech'!$G$116</definedName>
    <definedName name="BRUTannuel" localSheetId="85">'Technicien exploitation entrepr'!$G$116</definedName>
    <definedName name="BRUTannuel" localSheetId="88">'Technicien hygiene sécurité pré'!$G$116</definedName>
    <definedName name="BRUTannuel" localSheetId="87">'Technicien informatique numeriq'!$G$116</definedName>
    <definedName name="BRUTannuel" localSheetId="90">'Technicien maintenance bât equ'!$G$116</definedName>
    <definedName name="BRUTannuel" localSheetId="91">'Technicien réseau syst info'!$G$116</definedName>
    <definedName name="BRUTannuel">TOTAL!$G$213</definedName>
    <definedName name="BRUTannuel1fonction" localSheetId="11">'Accomp Besoins éducatifs'!$G$103</definedName>
    <definedName name="BRUTannuel1fonction" localSheetId="12">'Adjoint de direction'!#REF!</definedName>
    <definedName name="BRUTannuel1fonction" localSheetId="13">'Adjoint pastorale scolaire'!$G$119</definedName>
    <definedName name="BRUTannuel1fonction" localSheetId="14">'Administrateur réseau syst info'!$G$119</definedName>
    <definedName name="BRUTannuel1fonction" localSheetId="15">'Agent de gardiennage'!$G$88</definedName>
    <definedName name="BRUTannuel1fonction" localSheetId="16">'Agent de laboratoire'!$G$88</definedName>
    <definedName name="BRUTannuel1fonction" localSheetId="17">'Agent de maintenance bât equip '!$G$81</definedName>
    <definedName name="BRUTannuel1fonction" localSheetId="18">'Agent de service'!$G$81</definedName>
    <definedName name="BRUTannuel1fonction" localSheetId="19">'Aide comptable'!$G$81</definedName>
    <definedName name="BRUTannuel1fonction" localSheetId="20">'Aide cuisinier'!$G$88</definedName>
    <definedName name="BRUTannuel1fonction" localSheetId="21">'Aide documentaliste '!$G$88</definedName>
    <definedName name="BRUTannuel1fonction" localSheetId="22">'Animateur en CDR'!$G$88</definedName>
    <definedName name="BRUTannuel1fonction" localSheetId="23">'Animateur Sportif'!$G$79</definedName>
    <definedName name="BRUTannuel1fonction" localSheetId="24">'Assistant de direction'!$G$119</definedName>
    <definedName name="BRUTannuel1fonction" localSheetId="25">'Assistant Educateur de Vie Sco'!$G$88</definedName>
    <definedName name="BRUTannuel1fonction" localSheetId="26">'Assistant pédagogique'!$G$116</definedName>
    <definedName name="BRUTannuel1fonction" localSheetId="27">'Cat 1 tous critères'!$G$88</definedName>
    <definedName name="BRUTannuel1fonction" localSheetId="28">'Cat 2 tous critères'!$G$116</definedName>
    <definedName name="BRUTannuel1fonction" localSheetId="29">'Cat 3 tous critères'!$G$119</definedName>
    <definedName name="BRUTannuel1fonction" localSheetId="30">'Chef de cuisine'!$G$119</definedName>
    <definedName name="BRUTannuel1fonction" localSheetId="31">'Chg accueil'!$G$88</definedName>
    <definedName name="BRUTannuel1fonction" localSheetId="32">'Chg animation pastorale'!$G$116</definedName>
    <definedName name="BRUTannuel1fonction" localSheetId="34">'Chg cooperation mobilité'!$G$116</definedName>
    <definedName name="BRUTannuel1fonction" localSheetId="33">'Chg de communication relations '!$G$116</definedName>
    <definedName name="BRUTannuel1fonction" localSheetId="39">'Chg de mission specifique compl'!$G$116</definedName>
    <definedName name="BRUTannuel1fonction" localSheetId="36">'Chg developpement commercial'!$G$116</definedName>
    <definedName name="BRUTannuel1fonction" localSheetId="38">'Chg developpement partenarial'!$G$116</definedName>
    <definedName name="BRUTannuel1fonction" localSheetId="37">'Chg developpement projet missio'!$G$116</definedName>
    <definedName name="BRUTannuel1fonction" localSheetId="35">'Chg developpement territoire'!$G$116</definedName>
    <definedName name="BRUTannuel1fonction" localSheetId="40">'Chg mission inclusion handicap'!$G$80</definedName>
    <definedName name="BRUTannuel1fonction" localSheetId="41">'Chg. de numérique éduc digita '!$G$96</definedName>
    <definedName name="BRUTannuel1fonction" localSheetId="42">Comptable!$G$116</definedName>
    <definedName name="BRUTannuel1fonction" localSheetId="44">'Conducteur de transports en com'!$G$116</definedName>
    <definedName name="BRUTannuel1fonction" localSheetId="43">'Conducteur d''engin'!$G$116</definedName>
    <definedName name="BRUTannuel1fonction" localSheetId="45">'Conseiller orientation insertio'!$G$116</definedName>
    <definedName name="BRUTannuel1fonction" localSheetId="46">'Coordinateur de formation'!$G$96</definedName>
    <definedName name="BRUTannuel1fonction" localSheetId="47">'Coordinateur de vie scolaire'!$G$116</definedName>
    <definedName name="BRUTannuel1fonction" localSheetId="92">'critères toutes catégories'!$G$213</definedName>
    <definedName name="BRUTannuel1fonction" localSheetId="48">CUISINIER!$G$116</definedName>
    <definedName name="BRUTannuel1fonction" localSheetId="49">Documentaliste!$G$119</definedName>
    <definedName name="BRUTannuel1fonction" localSheetId="51">'Educateur sportif'!$G$83</definedName>
    <definedName name="BRUTannuel1fonction" localSheetId="50">'Educateur VS Conseiller éduc'!$G$116</definedName>
    <definedName name="BRUTannuel1fonction" localSheetId="53">'Enseignant formateur cadre'!$G$119</definedName>
    <definedName name="BRUTannuel1fonction" localSheetId="52">'Enseignant-Formateur non cadre'!$G$116</definedName>
    <definedName name="BRUTannuel1fonction" localSheetId="54">'Gestionnaire de paie'!$G$116</definedName>
    <definedName name="BRUTannuel1fonction" localSheetId="55">'Gestionnaire RH'!$G$116</definedName>
    <definedName name="BRUTannuel1fonction" localSheetId="56">Infirmier!$G$119</definedName>
    <definedName name="BRUTannuel1fonction" localSheetId="57">'Maître professionnel'!$G$119</definedName>
    <definedName name="BRUTannuel1fonction" localSheetId="4">'Matrice Cat 1'!$G$88</definedName>
    <definedName name="BRUTannuel1fonction" localSheetId="100">'matrice Cat 1 non PVS'!$G$81</definedName>
    <definedName name="BRUTannuel1fonction" localSheetId="99">'Matrice Cat 1 PVS'!$G$88</definedName>
    <definedName name="BRUTannuel1fonction" localSheetId="3">'matrice Cat 2'!$G$116</definedName>
    <definedName name="BRUTannuel1fonction" localSheetId="93">'Matrice Cat 2 3criteres'!$G$83</definedName>
    <definedName name="BRUTannuel1fonction" localSheetId="95">'Matrice Cat 2 Manag'!$G$96</definedName>
    <definedName name="BRUTannuel1fonction" localSheetId="94">'Matrice Cat 2 Pédagogie'!$G$116</definedName>
    <definedName name="BRUTannuel1fonction" localSheetId="2">'Matrice Cat 3'!$G$119</definedName>
    <definedName name="BRUTannuel1fonction" localSheetId="98">'Matrice Cat 3 3critères'!$G$119</definedName>
    <definedName name="BRUTannuel1fonction" localSheetId="97">'Matrice Cat 3 Managemen'!$G$119</definedName>
    <definedName name="BRUTannuel1fonction" localSheetId="96">'matrice Cat3 manag et format'!$G$119</definedName>
    <definedName name="BRUTannuel1fonction" localSheetId="58">'Mission spécifique animateur'!$G$88</definedName>
    <definedName name="BRUTannuel1fonction" localSheetId="59">Moniteur!$G$116</definedName>
    <definedName name="BRUTannuel1fonction" localSheetId="60">'Ouvrier exploitation entreprise'!$G$82</definedName>
    <definedName name="BRUTannuel1fonction" localSheetId="61">Psychologue!$G$119</definedName>
    <definedName name="BRUTannuel1fonction" localSheetId="64">'Resp communication relations ex'!$G$119</definedName>
    <definedName name="BRUTannuel1fonction" localSheetId="66">'Resp cooperation internationale'!$G$119</definedName>
    <definedName name="BRUTannuel1fonction" localSheetId="68">'Resp développement commercial'!$G$119</definedName>
    <definedName name="BRUTannuel1fonction" localSheetId="69">'Resp developpement partenarial'!$G$119</definedName>
    <definedName name="BRUTannuel1fonction" localSheetId="70">'Resp developpement projet missi'!$G$119</definedName>
    <definedName name="BRUTannuel1fonction" localSheetId="71">'Resp développement territoire'!$G$119</definedName>
    <definedName name="BRUTannuel1fonction" localSheetId="72">'Resp experimentation recherche'!$G$119</definedName>
    <definedName name="BRUTannuel1fonction" localSheetId="73">'Resp exploitation entreprise at'!$G$119</definedName>
    <definedName name="BRUTannuel1fonction" localSheetId="63">'Responsable adm et financier'!$G$119</definedName>
    <definedName name="BRUTannuel1fonction" localSheetId="65">'Responsable comptable'!$G$119</definedName>
    <definedName name="BRUTannuel1fonction" localSheetId="77">'Responsable de structure UFA CF'!$G$119</definedName>
    <definedName name="BRUTannuel1fonction" localSheetId="80">'Responsable de vie scolaire'!$G$119</definedName>
    <definedName name="BRUTannuel1fonction" localSheetId="67">'Responsable démarche qualité'!$G$119</definedName>
    <definedName name="BRUTannuel1fonction" localSheetId="74">'Responsable hygiene sécurité pr'!$G$119</definedName>
    <definedName name="BRUTannuel1fonction" localSheetId="75">'Responsable informatique numeri'!$G$119</definedName>
    <definedName name="BRUTannuel1fonction" localSheetId="76">'Responsable maintenance bât equ'!$G$119</definedName>
    <definedName name="BRUTannuel1fonction" localSheetId="62">'Responsable Mission spécifique '!$G$119</definedName>
    <definedName name="BRUTannuel1fonction" localSheetId="78">'Responsable pédagogique'!$G$119</definedName>
    <definedName name="BRUTannuel1fonction" localSheetId="79">'Responsable RH'!$G$119</definedName>
    <definedName name="BRUTannuel1fonction" localSheetId="81">Secrétaire!$G$116</definedName>
    <definedName name="BRUTannuel1fonction" localSheetId="83">'Secrétaire de direction'!$G$83</definedName>
    <definedName name="BRUTannuel1fonction" localSheetId="82">'Secrétaire-comptable'!$G$116</definedName>
    <definedName name="BRUTannuel1fonction" localSheetId="84">'Surveillant Veilleur de nuit'!$G$81</definedName>
    <definedName name="BRUTannuel1fonction" localSheetId="89">'Technicien de laboratoire'!$G$116</definedName>
    <definedName name="BRUTannuel1fonction" localSheetId="86">'Technicien experimentation rech'!$G$116</definedName>
    <definedName name="BRUTannuel1fonction" localSheetId="85">'Technicien exploitation entrepr'!$G$116</definedName>
    <definedName name="BRUTannuel1fonction" localSheetId="88">'Technicien hygiene sécurité pré'!$G$116</definedName>
    <definedName name="BRUTannuel1fonction" localSheetId="87">'Technicien informatique numeriq'!$G$116</definedName>
    <definedName name="BRUTannuel1fonction" localSheetId="90">'Technicien maintenance bât equ'!$G$116</definedName>
    <definedName name="BRUTannuel1fonction" localSheetId="91">'Technicien réseau syst info'!$G$116</definedName>
    <definedName name="BRUTannuel1fonction">TOTAL!$G$213</definedName>
    <definedName name="BRUTannuelF" localSheetId="11">'Accomp Besoins éducatifs'!$G$103</definedName>
    <definedName name="BRUTannuelF" localSheetId="12">'Adjoint de direction'!#REF!</definedName>
    <definedName name="BRUTannuelF" localSheetId="13">'Adjoint pastorale scolaire'!$G$119</definedName>
    <definedName name="BRUTannuelF" localSheetId="14">'Administrateur réseau syst info'!$G$119</definedName>
    <definedName name="BRUTannuelF" localSheetId="15">'Agent de gardiennage'!$G$88</definedName>
    <definedName name="BRUTannuelF" localSheetId="16">'Agent de laboratoire'!$G$88</definedName>
    <definedName name="BRUTannuelF" localSheetId="17">'Agent de maintenance bât equip '!$G$81</definedName>
    <definedName name="BRUTannuelF" localSheetId="18">'Agent de service'!$G$81</definedName>
    <definedName name="BRUTannuelF" localSheetId="19">'Aide comptable'!$G$81</definedName>
    <definedName name="BRUTannuelF" localSheetId="20">'Aide cuisinier'!$G$88</definedName>
    <definedName name="BRUTannuelF" localSheetId="21">'Aide documentaliste '!$G$88</definedName>
    <definedName name="BRUTannuelF" localSheetId="22">'Animateur en CDR'!$G$88</definedName>
    <definedName name="BRUTannuelF" localSheetId="23">'Animateur Sportif'!$G$79</definedName>
    <definedName name="BRUTannuelF" localSheetId="24">'Assistant de direction'!$G$119</definedName>
    <definedName name="BRUTannuelF" localSheetId="25">'Assistant Educateur de Vie Sco'!$G$88</definedName>
    <definedName name="BRUTannuelF" localSheetId="26">'Assistant pédagogique'!$G$116</definedName>
    <definedName name="BRUTannuelF" localSheetId="27">'Cat 1 tous critères'!$G$88</definedName>
    <definedName name="BRUTannuelF" localSheetId="28">'Cat 2 tous critères'!$G$116</definedName>
    <definedName name="BRUTannuelF" localSheetId="29">'Cat 3 tous critères'!$G$119</definedName>
    <definedName name="BRUTannuelF" localSheetId="30">'Chef de cuisine'!$G$119</definedName>
    <definedName name="BRUTannuelF" localSheetId="31">'Chg accueil'!$G$88</definedName>
    <definedName name="BRUTannuelF" localSheetId="32">'Chg animation pastorale'!$G$116</definedName>
    <definedName name="BRUTannuelF" localSheetId="34">'Chg cooperation mobilité'!$G$116</definedName>
    <definedName name="BRUTannuelF" localSheetId="33">'Chg de communication relations '!$G$116</definedName>
    <definedName name="BRUTannuelF" localSheetId="39">'Chg de mission specifique compl'!$G$116</definedName>
    <definedName name="BRUTannuelF" localSheetId="36">'Chg developpement commercial'!$G$116</definedName>
    <definedName name="BRUTannuelF" localSheetId="38">'Chg developpement partenarial'!$G$116</definedName>
    <definedName name="BRUTannuelF" localSheetId="37">'Chg developpement projet missio'!$G$116</definedName>
    <definedName name="BRUTannuelF" localSheetId="35">'Chg developpement territoire'!$G$116</definedName>
    <definedName name="BRUTannuelF" localSheetId="40">'Chg mission inclusion handicap'!$G$80</definedName>
    <definedName name="BRUTannuelF" localSheetId="41">'Chg. de numérique éduc digita '!$G$96</definedName>
    <definedName name="BRUTannuelF" localSheetId="42">Comptable!$G$116</definedName>
    <definedName name="BRUTannuelF" localSheetId="44">'Conducteur de transports en com'!$G$116</definedName>
    <definedName name="BRUTannuelF" localSheetId="43">'Conducteur d''engin'!$G$116</definedName>
    <definedName name="BRUTannuelF" localSheetId="45">'Conseiller orientation insertio'!$G$116</definedName>
    <definedName name="BRUTannuelF" localSheetId="46">'Coordinateur de formation'!$G$96</definedName>
    <definedName name="BRUTannuelF" localSheetId="47">'Coordinateur de vie scolaire'!$G$116</definedName>
    <definedName name="BRUTannuelF" localSheetId="92">'critères toutes catégories'!$G$213</definedName>
    <definedName name="BRUTannuelF" localSheetId="48">CUISINIER!$G$116</definedName>
    <definedName name="BRUTannuelF" localSheetId="49">Documentaliste!$G$119</definedName>
    <definedName name="BRUTannuelF" localSheetId="51">'Educateur sportif'!$G$83</definedName>
    <definedName name="BRUTannuelF" localSheetId="50">'Educateur VS Conseiller éduc'!$G$116</definedName>
    <definedName name="BRUTannuelF" localSheetId="53">'Enseignant formateur cadre'!$G$119</definedName>
    <definedName name="BRUTannuelF" localSheetId="52">'Enseignant-Formateur non cadre'!$G$116</definedName>
    <definedName name="BRUTannuelF" localSheetId="54">'Gestionnaire de paie'!$G$116</definedName>
    <definedName name="BRUTannuelF" localSheetId="55">'Gestionnaire RH'!$G$116</definedName>
    <definedName name="BRUTannuelF" localSheetId="56">Infirmier!$G$119</definedName>
    <definedName name="BRUTannuelF" localSheetId="57">'Maître professionnel'!$G$119</definedName>
    <definedName name="BRUTannuelF" localSheetId="4">'Matrice Cat 1'!$G$88</definedName>
    <definedName name="BRUTannuelF" localSheetId="100">'matrice Cat 1 non PVS'!$G$81</definedName>
    <definedName name="BRUTannuelF" localSheetId="99">'Matrice Cat 1 PVS'!$G$88</definedName>
    <definedName name="BRUTannuelF" localSheetId="3">'matrice Cat 2'!$G$116</definedName>
    <definedName name="BRUTannuelF" localSheetId="93">'Matrice Cat 2 3criteres'!$G$83</definedName>
    <definedName name="BRUTannuelF" localSheetId="95">'Matrice Cat 2 Manag'!$G$96</definedName>
    <definedName name="BRUTannuelF" localSheetId="94">'Matrice Cat 2 Pédagogie'!$G$116</definedName>
    <definedName name="BRUTannuelF" localSheetId="2">'Matrice Cat 3'!$G$119</definedName>
    <definedName name="BRUTannuelF" localSheetId="98">'Matrice Cat 3 3critères'!$G$119</definedName>
    <definedName name="BRUTannuelF" localSheetId="97">'Matrice Cat 3 Managemen'!$G$119</definedName>
    <definedName name="BRUTannuelF" localSheetId="96">'matrice Cat3 manag et format'!$G$119</definedName>
    <definedName name="BRUTannuelF" localSheetId="58">'Mission spécifique animateur'!$G$88</definedName>
    <definedName name="BRUTannuelF" localSheetId="59">Moniteur!$G$116</definedName>
    <definedName name="BRUTannuelF" localSheetId="60">'Ouvrier exploitation entreprise'!$G$82</definedName>
    <definedName name="BRUTannuelF" localSheetId="61">Psychologue!$G$119</definedName>
    <definedName name="BRUTannuelF" localSheetId="64">'Resp communication relations ex'!$G$119</definedName>
    <definedName name="BRUTannuelF" localSheetId="66">'Resp cooperation internationale'!$G$119</definedName>
    <definedName name="BRUTannuelF" localSheetId="68">'Resp développement commercial'!$G$119</definedName>
    <definedName name="BRUTannuelF" localSheetId="69">'Resp developpement partenarial'!$G$119</definedName>
    <definedName name="BRUTannuelF" localSheetId="70">'Resp developpement projet missi'!$G$119</definedName>
    <definedName name="BRUTannuelF" localSheetId="71">'Resp développement territoire'!$G$119</definedName>
    <definedName name="BRUTannuelF" localSheetId="72">'Resp experimentation recherche'!$G$119</definedName>
    <definedName name="BRUTannuelF" localSheetId="73">'Resp exploitation entreprise at'!$G$119</definedName>
    <definedName name="BRUTannuelF" localSheetId="63">'Responsable adm et financier'!$G$119</definedName>
    <definedName name="BRUTannuelF" localSheetId="65">'Responsable comptable'!$G$119</definedName>
    <definedName name="BRUTannuelF" localSheetId="77">'Responsable de structure UFA CF'!$G$119</definedName>
    <definedName name="BRUTannuelF" localSheetId="80">'Responsable de vie scolaire'!$G$119</definedName>
    <definedName name="BRUTannuelF" localSheetId="67">'Responsable démarche qualité'!$G$119</definedName>
    <definedName name="BRUTannuelF" localSheetId="74">'Responsable hygiene sécurité pr'!$G$119</definedName>
    <definedName name="BRUTannuelF" localSheetId="75">'Responsable informatique numeri'!$G$119</definedName>
    <definedName name="BRUTannuelF" localSheetId="76">'Responsable maintenance bât equ'!$G$119</definedName>
    <definedName name="BRUTannuelF" localSheetId="62">'Responsable Mission spécifique '!$G$119</definedName>
    <definedName name="BRUTannuelF" localSheetId="78">'Responsable pédagogique'!$G$119</definedName>
    <definedName name="BRUTannuelF" localSheetId="79">'Responsable RH'!$G$119</definedName>
    <definedName name="BRUTannuelF" localSheetId="81">Secrétaire!$G$116</definedName>
    <definedName name="BRUTannuelF" localSheetId="83">'Secrétaire de direction'!$G$83</definedName>
    <definedName name="BRUTannuelF" localSheetId="82">'Secrétaire-comptable'!$G$116</definedName>
    <definedName name="BRUTannuelF" localSheetId="84">'Surveillant Veilleur de nuit'!$G$81</definedName>
    <definedName name="BRUTannuelF" localSheetId="89">'Technicien de laboratoire'!$G$116</definedName>
    <definedName name="BRUTannuelF" localSheetId="86">'Technicien experimentation rech'!$G$116</definedName>
    <definedName name="BRUTannuelF" localSheetId="85">'Technicien exploitation entrepr'!$G$116</definedName>
    <definedName name="BRUTannuelF" localSheetId="88">'Technicien hygiene sécurité pré'!$G$116</definedName>
    <definedName name="BRUTannuelF" localSheetId="87">'Technicien informatique numeriq'!$G$116</definedName>
    <definedName name="BRUTannuelF" localSheetId="90">'Technicien maintenance bât equ'!$G$116</definedName>
    <definedName name="BRUTannuelF" localSheetId="91">'Technicien réseau syst info'!$G$116</definedName>
    <definedName name="BRUTannuelF">TOTAL!$G$213</definedName>
    <definedName name="BRUTannuelPOURcetteFONCTION" localSheetId="11">'Accomp Besoins éducatifs'!$G$108</definedName>
    <definedName name="BRUTannuelPOURcetteFONCTION" localSheetId="12">'Adjoint de direction'!$G$123</definedName>
    <definedName name="BRUTannuelPOURcetteFONCTION" localSheetId="13">'Adjoint pastorale scolaire'!$G$124</definedName>
    <definedName name="BRUTannuelPOURcetteFONCTION" localSheetId="14">'Administrateur réseau syst info'!$G$124</definedName>
    <definedName name="BRUTannuelPOURcetteFONCTION" localSheetId="15">'Agent de gardiennage'!$G$93</definedName>
    <definedName name="BRUTannuelPOURcetteFONCTION" localSheetId="16">'Agent de laboratoire'!$G$93</definedName>
    <definedName name="BRUTannuelPOURcetteFONCTION" localSheetId="17">'Agent de maintenance bât equip '!$G$86</definedName>
    <definedName name="BRUTannuelPOURcetteFONCTION" localSheetId="18">'Agent de service'!$G$86</definedName>
    <definedName name="BRUTannuelPOURcetteFONCTION" localSheetId="19">'Aide comptable'!$G$86</definedName>
    <definedName name="BRUTannuelPOURcetteFONCTION" localSheetId="20">'Aide cuisinier'!$G$93</definedName>
    <definedName name="BRUTannuelPOURcetteFONCTION" localSheetId="21">'Aide documentaliste '!$G$93</definedName>
    <definedName name="BRUTannuelPOURcetteFONCTION" localSheetId="22">'Animateur en CDR'!$G$93</definedName>
    <definedName name="BRUTannuelPOURcetteFONCTION" localSheetId="23">'Animateur Sportif'!$G$84</definedName>
    <definedName name="BRUTannuelPOURcetteFONCTION" localSheetId="24">'Assistant de direction'!$G$124</definedName>
    <definedName name="BRUTannuelPOURcetteFONCTION" localSheetId="25">'Assistant Educateur de Vie Sco'!$G$93</definedName>
    <definedName name="BRUTannuelPOURcetteFONCTION" localSheetId="26">'Assistant pédagogique'!$G$121</definedName>
    <definedName name="BRUTannuelPOURcetteFONCTION" localSheetId="27">'Cat 1 tous critères'!$G$93</definedName>
    <definedName name="BRUTannuelPOURcetteFONCTION" localSheetId="28">'Cat 2 tous critères'!$G$121</definedName>
    <definedName name="BRUTannuelPOURcetteFONCTION" localSheetId="29">'Cat 3 tous critères'!$G$124</definedName>
    <definedName name="BRUTannuelPOURcetteFONCTION" localSheetId="30">'Chef de cuisine'!$G$124</definedName>
    <definedName name="BRUTannuelPOURcetteFONCTION" localSheetId="31">'Chg accueil'!$G$93</definedName>
    <definedName name="BRUTannuelPOURcetteFONCTION" localSheetId="32">'Chg animation pastorale'!$G$121</definedName>
    <definedName name="BRUTannuelPOURcetteFONCTION" localSheetId="34">'Chg cooperation mobilité'!$G$121</definedName>
    <definedName name="BRUTannuelPOURcetteFONCTION" localSheetId="33">'Chg de communication relations '!$G$121</definedName>
    <definedName name="BRUTannuelPOURcetteFONCTION" localSheetId="39">'Chg de mission specifique compl'!$G$121</definedName>
    <definedName name="BRUTannuelPOURcetteFONCTION" localSheetId="36">'Chg developpement commercial'!$G$121</definedName>
    <definedName name="BRUTannuelPOURcetteFONCTION" localSheetId="38">'Chg developpement partenarial'!$G$121</definedName>
    <definedName name="BRUTannuelPOURcetteFONCTION" localSheetId="37">'Chg developpement projet missio'!$G$121</definedName>
    <definedName name="BRUTannuelPOURcetteFONCTION" localSheetId="35">'Chg developpement territoire'!$G$121</definedName>
    <definedName name="BRUTannuelPOURcetteFONCTION" localSheetId="40">'Chg mission inclusion handicap'!$G$85</definedName>
    <definedName name="BRUTannuelPOURcetteFONCTION" localSheetId="41">'Chg. de numérique éduc digita '!$G$101</definedName>
    <definedName name="BRUTannuelPOURcetteFONCTION" localSheetId="42">Comptable!$G$121</definedName>
    <definedName name="BRUTannuelPOURcetteFONCTION" localSheetId="44">'Conducteur de transports en com'!$G$121</definedName>
    <definedName name="BRUTannuelPOURcetteFONCTION" localSheetId="43">'Conducteur d''engin'!$G$121</definedName>
    <definedName name="BRUTannuelPOURcetteFONCTION" localSheetId="45">'Conseiller orientation insertio'!$G$121</definedName>
    <definedName name="BRUTannuelPOURcetteFONCTION" localSheetId="46">'Coordinateur de formation'!$G$101</definedName>
    <definedName name="BRUTannuelPOURcetteFONCTION" localSheetId="47">'Coordinateur de vie scolaire'!$G$121</definedName>
    <definedName name="BRUTannuelPOURcetteFONCTION" localSheetId="92">'critères toutes catégories'!$G$218</definedName>
    <definedName name="BRUTannuelPOURcetteFONCTION" localSheetId="48">CUISINIER!$G$121</definedName>
    <definedName name="BRUTannuelPOURcetteFONCTION" localSheetId="49">Documentaliste!$G$124</definedName>
    <definedName name="BRUTannuelPOURcetteFONCTION" localSheetId="51">'Educateur sportif'!$G$88</definedName>
    <definedName name="BRUTannuelPOURcetteFONCTION" localSheetId="50">'Educateur VS Conseiller éduc'!$G$121</definedName>
    <definedName name="BRUTannuelPOURcetteFONCTION" localSheetId="53">'Enseignant formateur cadre'!$G$124</definedName>
    <definedName name="BRUTannuelPOURcetteFONCTION" localSheetId="52">'Enseignant-Formateur non cadre'!$G$121</definedName>
    <definedName name="BRUTannuelPOURcetteFONCTION" localSheetId="54">'Gestionnaire de paie'!$G$121</definedName>
    <definedName name="BRUTannuelPOURcetteFONCTION" localSheetId="55">'Gestionnaire RH'!$G$121</definedName>
    <definedName name="BRUTannuelPOURcetteFONCTION" localSheetId="56">Infirmier!$G$124</definedName>
    <definedName name="BRUTannuelPOURcetteFONCTION" localSheetId="57">'Maître professionnel'!$G$124</definedName>
    <definedName name="BRUTannuelPOURcetteFONCTION" localSheetId="4">'Matrice Cat 1'!$G$93</definedName>
    <definedName name="BRUTannuelPOURcetteFONCTION" localSheetId="100">'matrice Cat 1 non PVS'!$G$86</definedName>
    <definedName name="BRUTannuelPOURcetteFONCTION" localSheetId="99">'Matrice Cat 1 PVS'!$G$93</definedName>
    <definedName name="BRUTannuelPOURcetteFONCTION" localSheetId="3">'matrice Cat 2'!$G$121</definedName>
    <definedName name="BRUTannuelPOURcetteFONCTION" localSheetId="93">'Matrice Cat 2 3criteres'!$G$88</definedName>
    <definedName name="BRUTannuelPOURcetteFONCTION" localSheetId="95">'Matrice Cat 2 Manag'!$G$101</definedName>
    <definedName name="BRUTannuelPOURcetteFONCTION" localSheetId="94">'Matrice Cat 2 Pédagogie'!$G$121</definedName>
    <definedName name="BRUTannuelPOURcetteFONCTION" localSheetId="2">'Matrice Cat 3'!$G$124</definedName>
    <definedName name="BRUTannuelPOURcetteFONCTION" localSheetId="98">'Matrice Cat 3 3critères'!$G$124</definedName>
    <definedName name="BRUTannuelPOURcetteFONCTION" localSheetId="97">'Matrice Cat 3 Managemen'!$G$124</definedName>
    <definedName name="BRUTannuelPOURcetteFONCTION" localSheetId="96">'matrice Cat3 manag et format'!$G$124</definedName>
    <definedName name="BRUTannuelPOURcetteFONCTION" localSheetId="58">'Mission spécifique animateur'!$G$93</definedName>
    <definedName name="BRUTannuelPOURcetteFONCTION" localSheetId="59">Moniteur!$G$121</definedName>
    <definedName name="BRUTannuelPOURcetteFONCTION" localSheetId="60">'Ouvrier exploitation entreprise'!$G$87</definedName>
    <definedName name="BRUTannuelPOURcetteFONCTION" localSheetId="61">Psychologue!$G$124</definedName>
    <definedName name="BRUTannuelPOURcetteFONCTION" localSheetId="64">'Resp communication relations ex'!$G$124</definedName>
    <definedName name="BRUTannuelPOURcetteFONCTION" localSheetId="66">'Resp cooperation internationale'!$G$124</definedName>
    <definedName name="BRUTannuelPOURcetteFONCTION" localSheetId="68">'Resp développement commercial'!$G$124</definedName>
    <definedName name="BRUTannuelPOURcetteFONCTION" localSheetId="69">'Resp developpement partenarial'!$G$124</definedName>
    <definedName name="BRUTannuelPOURcetteFONCTION" localSheetId="70">'Resp developpement projet missi'!$G$124</definedName>
    <definedName name="BRUTannuelPOURcetteFONCTION" localSheetId="71">'Resp développement territoire'!$G$124</definedName>
    <definedName name="BRUTannuelPOURcetteFONCTION" localSheetId="72">'Resp experimentation recherche'!$G$124</definedName>
    <definedName name="BRUTannuelPOURcetteFONCTION" localSheetId="73">'Resp exploitation entreprise at'!$G$124</definedName>
    <definedName name="BRUTannuelPOURcetteFONCTION" localSheetId="63">'Responsable adm et financier'!$G$124</definedName>
    <definedName name="BRUTannuelPOURcetteFONCTION" localSheetId="65">'Responsable comptable'!$G$124</definedName>
    <definedName name="BRUTannuelPOURcetteFONCTION" localSheetId="77">'Responsable de structure UFA CF'!$G$124</definedName>
    <definedName name="BRUTannuelPOURcetteFONCTION" localSheetId="80">'Responsable de vie scolaire'!$G$124</definedName>
    <definedName name="BRUTannuelPOURcetteFONCTION" localSheetId="67">'Responsable démarche qualité'!$G$124</definedName>
    <definedName name="BRUTannuelPOURcetteFONCTION" localSheetId="74">'Responsable hygiene sécurité pr'!$G$124</definedName>
    <definedName name="BRUTannuelPOURcetteFONCTION" localSheetId="75">'Responsable informatique numeri'!$G$124</definedName>
    <definedName name="BRUTannuelPOURcetteFONCTION" localSheetId="76">'Responsable maintenance bât equ'!$G$124</definedName>
    <definedName name="BRUTannuelPOURcetteFONCTION" localSheetId="62">'Responsable Mission spécifique '!$G$124</definedName>
    <definedName name="BRUTannuelPOURcetteFONCTION" localSheetId="78">'Responsable pédagogique'!$G$124</definedName>
    <definedName name="BRUTannuelPOURcetteFONCTION" localSheetId="79">'Responsable RH'!$G$124</definedName>
    <definedName name="BRUTannuelPOURcetteFONCTION" localSheetId="81">Secrétaire!$G$121</definedName>
    <definedName name="BRUTannuelPOURcetteFONCTION" localSheetId="83">'Secrétaire de direction'!$G$88</definedName>
    <definedName name="BRUTannuelPOURcetteFONCTION" localSheetId="82">'Secrétaire-comptable'!$G$121</definedName>
    <definedName name="BRUTannuelPOURcetteFONCTION" localSheetId="84">'Surveillant Veilleur de nuit'!$G$86</definedName>
    <definedName name="BRUTannuelPOURcetteFONCTION" localSheetId="89">'Technicien de laboratoire'!$G$121</definedName>
    <definedName name="BRUTannuelPOURcetteFONCTION" localSheetId="86">'Technicien experimentation rech'!$G$121</definedName>
    <definedName name="BRUTannuelPOURcetteFONCTION" localSheetId="85">'Technicien exploitation entrepr'!$G$121</definedName>
    <definedName name="BRUTannuelPOURcetteFONCTION" localSheetId="88">'Technicien hygiene sécurité pré'!$G$121</definedName>
    <definedName name="BRUTannuelPOURcetteFONCTION" localSheetId="87">'Technicien informatique numeriq'!$G$121</definedName>
    <definedName name="BRUTannuelPOURcetteFONCTION" localSheetId="90">'Technicien maintenance bât equ'!$G$121</definedName>
    <definedName name="BRUTannuelPOURcetteFONCTION" localSheetId="91">'Technicien réseau syst info'!$G$121</definedName>
    <definedName name="BRUTannuelPOURcetteFONCTION">TOTAL!$G$218</definedName>
    <definedName name="BrutANNUELtpsPlein" localSheetId="11">'Accomp Besoins éducatifs'!$G$98</definedName>
    <definedName name="BrutANNUELtpsPlein" localSheetId="12">'Adjoint de direction'!$G$114</definedName>
    <definedName name="BrutANNUELtpsPlein" localSheetId="13">'Adjoint pastorale scolaire'!$G$114</definedName>
    <definedName name="BrutANNUELtpsPlein" localSheetId="14">'Administrateur réseau syst info'!$G$114</definedName>
    <definedName name="BrutANNUELtpsPlein" localSheetId="15">'Agent de gardiennage'!$G$83</definedName>
    <definedName name="BrutANNUELtpsPlein" localSheetId="16">'Agent de laboratoire'!$G$83</definedName>
    <definedName name="BrutANNUELtpsPlein" localSheetId="17">'Agent de maintenance bât equip '!$G$76</definedName>
    <definedName name="BrutANNUELtpsPlein" localSheetId="18">'Agent de service'!$G$76</definedName>
    <definedName name="BrutANNUELtpsPlein" localSheetId="19">'Aide comptable'!$G$76</definedName>
    <definedName name="BrutANNUELtpsPlein" localSheetId="20">'Aide cuisinier'!$G$83</definedName>
    <definedName name="BrutANNUELtpsPlein" localSheetId="21">'Aide documentaliste '!$G$83</definedName>
    <definedName name="BrutANNUELtpsPlein" localSheetId="22">'Animateur en CDR'!$G$83</definedName>
    <definedName name="BrutANNUELtpsPlein" localSheetId="23">'Animateur Sportif'!$G$74</definedName>
    <definedName name="BrutANNUELtpsPlein" localSheetId="24">'Assistant de direction'!$G$114</definedName>
    <definedName name="BrutANNUELtpsPlein" localSheetId="25">'Assistant Educateur de Vie Sco'!$G$83</definedName>
    <definedName name="BrutANNUELtpsPlein" localSheetId="26">'Assistant pédagogique'!$G$111</definedName>
    <definedName name="BrutANNUELtpsPlein" localSheetId="27">'Cat 1 tous critères'!$G$83</definedName>
    <definedName name="BrutANNUELtpsPlein" localSheetId="28">'Cat 2 tous critères'!$G$111</definedName>
    <definedName name="BrutANNUELtpsPlein" localSheetId="29">'Cat 3 tous critères'!$G$114</definedName>
    <definedName name="BrutANNUELtpsPlein" localSheetId="30">'Chef de cuisine'!$G$114</definedName>
    <definedName name="BrutANNUELtpsPlein" localSheetId="31">'Chg accueil'!$G$83</definedName>
    <definedName name="BrutANNUELtpsPlein" localSheetId="32">'Chg animation pastorale'!$G$111</definedName>
    <definedName name="BrutANNUELtpsPlein" localSheetId="34">'Chg cooperation mobilité'!$G$111</definedName>
    <definedName name="BrutANNUELtpsPlein" localSheetId="33">'Chg de communication relations '!$G$111</definedName>
    <definedName name="BrutANNUELtpsPlein" localSheetId="39">'Chg de mission specifique compl'!$G$111</definedName>
    <definedName name="BrutANNUELtpsPlein" localSheetId="36">'Chg developpement commercial'!$G$111</definedName>
    <definedName name="BrutANNUELtpsPlein" localSheetId="38">'Chg developpement partenarial'!$G$111</definedName>
    <definedName name="BrutANNUELtpsPlein" localSheetId="37">'Chg developpement projet missio'!$G$111</definedName>
    <definedName name="BrutANNUELtpsPlein" localSheetId="35">'Chg developpement territoire'!$G$111</definedName>
    <definedName name="BrutANNUELtpsPlein" localSheetId="40">'Chg mission inclusion handicap'!$G$75</definedName>
    <definedName name="BrutANNUELtpsPlein" localSheetId="41">'Chg. de numérique éduc digita '!$G$91</definedName>
    <definedName name="BrutANNUELtpsPlein" localSheetId="42">Comptable!$G$111</definedName>
    <definedName name="BrutANNUELtpsPlein" localSheetId="44">'Conducteur de transports en com'!$G$111</definedName>
    <definedName name="BrutANNUELtpsPlein" localSheetId="43">'Conducteur d''engin'!$G$111</definedName>
    <definedName name="BrutANNUELtpsPlein" localSheetId="45">'Conseiller orientation insertio'!$G$111</definedName>
    <definedName name="BrutANNUELtpsPlein" localSheetId="46">'Coordinateur de formation'!$G$91</definedName>
    <definedName name="BrutANNUELtpsPlein" localSheetId="47">'Coordinateur de vie scolaire'!$G$111</definedName>
    <definedName name="BrutANNUELtpsPlein" localSheetId="92">'critères toutes catégories'!$G$208</definedName>
    <definedName name="BrutANNUELtpsPlein" localSheetId="48">CUISINIER!$G$111</definedName>
    <definedName name="BrutANNUELtpsPlein" localSheetId="49">Documentaliste!$G$114</definedName>
    <definedName name="BrutANNUELtpsPlein" localSheetId="51">'Educateur sportif'!$G$78</definedName>
    <definedName name="BrutANNUELtpsPlein" localSheetId="50">'Educateur VS Conseiller éduc'!$G$111</definedName>
    <definedName name="BrutANNUELtpsPlein" localSheetId="53">'Enseignant formateur cadre'!$G$114</definedName>
    <definedName name="BrutANNUELtpsPlein" localSheetId="52">'Enseignant-Formateur non cadre'!$G$111</definedName>
    <definedName name="BrutANNUELtpsPlein" localSheetId="54">'Gestionnaire de paie'!$G$111</definedName>
    <definedName name="BrutANNUELtpsPlein" localSheetId="55">'Gestionnaire RH'!$G$111</definedName>
    <definedName name="BrutANNUELtpsPlein" localSheetId="56">Infirmier!$G$114</definedName>
    <definedName name="BrutANNUELtpsPlein" localSheetId="57">'Maître professionnel'!$G$114</definedName>
    <definedName name="BrutANNUELtpsPlein" localSheetId="4">'Matrice Cat 1'!$G$83</definedName>
    <definedName name="BrutANNUELtpsPlein" localSheetId="100">'matrice Cat 1 non PVS'!$G$76</definedName>
    <definedName name="BrutANNUELtpsPlein" localSheetId="99">'Matrice Cat 1 PVS'!$G$83</definedName>
    <definedName name="BrutANNUELtpsPlein" localSheetId="3">'matrice Cat 2'!$G$111</definedName>
    <definedName name="BrutANNUELtpsPlein" localSheetId="93">'Matrice Cat 2 3criteres'!$G$78</definedName>
    <definedName name="BrutANNUELtpsPlein" localSheetId="95">'Matrice Cat 2 Manag'!$G$91</definedName>
    <definedName name="BrutANNUELtpsPlein" localSheetId="94">'Matrice Cat 2 Pédagogie'!$G$111</definedName>
    <definedName name="BrutANNUELtpsPlein" localSheetId="2">'Matrice Cat 3'!$G$114</definedName>
    <definedName name="BrutANNUELtpsPlein" localSheetId="98">'Matrice Cat 3 3critères'!$G$114</definedName>
    <definedName name="BrutANNUELtpsPlein" localSheetId="97">'Matrice Cat 3 Managemen'!$G$114</definedName>
    <definedName name="BrutANNUELtpsPlein" localSheetId="96">'matrice Cat3 manag et format'!$G$114</definedName>
    <definedName name="BrutANNUELtpsPlein" localSheetId="58">'Mission spécifique animateur'!$G$83</definedName>
    <definedName name="BrutANNUELtpsPlein" localSheetId="59">Moniteur!$G$111</definedName>
    <definedName name="BrutANNUELtpsPlein" localSheetId="60">'Ouvrier exploitation entreprise'!$G$77</definedName>
    <definedName name="BrutANNUELtpsPlein" localSheetId="61">Psychologue!$G$114</definedName>
    <definedName name="BrutANNUELtpsPlein" localSheetId="64">'Resp communication relations ex'!$G$114</definedName>
    <definedName name="BrutANNUELtpsPlein" localSheetId="66">'Resp cooperation internationale'!$G$114</definedName>
    <definedName name="BrutANNUELtpsPlein" localSheetId="68">'Resp développement commercial'!$G$114</definedName>
    <definedName name="BrutANNUELtpsPlein" localSheetId="69">'Resp developpement partenarial'!$G$114</definedName>
    <definedName name="BrutANNUELtpsPlein" localSheetId="70">'Resp developpement projet missi'!$G$114</definedName>
    <definedName name="BrutANNUELtpsPlein" localSheetId="71">'Resp développement territoire'!$G$114</definedName>
    <definedName name="BrutANNUELtpsPlein" localSheetId="72">'Resp experimentation recherche'!$G$114</definedName>
    <definedName name="BrutANNUELtpsPlein" localSheetId="73">'Resp exploitation entreprise at'!$G$114</definedName>
    <definedName name="BrutANNUELtpsPlein" localSheetId="63">'Responsable adm et financier'!$G$114</definedName>
    <definedName name="BrutANNUELtpsPlein" localSheetId="65">'Responsable comptable'!$G$114</definedName>
    <definedName name="BrutANNUELtpsPlein" localSheetId="77">'Responsable de structure UFA CF'!$G$114</definedName>
    <definedName name="BrutANNUELtpsPlein" localSheetId="80">'Responsable de vie scolaire'!$G$114</definedName>
    <definedName name="BrutANNUELtpsPlein" localSheetId="67">'Responsable démarche qualité'!$G$114</definedName>
    <definedName name="BrutANNUELtpsPlein" localSheetId="74">'Responsable hygiene sécurité pr'!$G$114</definedName>
    <definedName name="BrutANNUELtpsPlein" localSheetId="75">'Responsable informatique numeri'!$G$114</definedName>
    <definedName name="BrutANNUELtpsPlein" localSheetId="76">'Responsable maintenance bât equ'!$G$114</definedName>
    <definedName name="BrutANNUELtpsPlein" localSheetId="62">'Responsable Mission spécifique '!$G$114</definedName>
    <definedName name="BrutANNUELtpsPlein" localSheetId="78">'Responsable pédagogique'!$G$114</definedName>
    <definedName name="BrutANNUELtpsPlein" localSheetId="79">'Responsable RH'!$G$114</definedName>
    <definedName name="BrutANNUELtpsPlein" localSheetId="81">Secrétaire!$G$111</definedName>
    <definedName name="BrutANNUELtpsPlein" localSheetId="83">'Secrétaire de direction'!$G$78</definedName>
    <definedName name="BrutANNUELtpsPlein" localSheetId="82">'Secrétaire-comptable'!$G$111</definedName>
    <definedName name="BrutANNUELtpsPlein" localSheetId="84">'Surveillant Veilleur de nuit'!$G$76</definedName>
    <definedName name="BrutANNUELtpsPlein" localSheetId="89">'Technicien de laboratoire'!$G$111</definedName>
    <definedName name="BrutANNUELtpsPlein" localSheetId="86">'Technicien experimentation rech'!$G$111</definedName>
    <definedName name="BrutANNUELtpsPlein" localSheetId="85">'Technicien exploitation entrepr'!$G$111</definedName>
    <definedName name="BrutANNUELtpsPlein" localSheetId="88">'Technicien hygiene sécurité pré'!$G$111</definedName>
    <definedName name="BrutANNUELtpsPlein" localSheetId="87">'Technicien informatique numeriq'!$G$111</definedName>
    <definedName name="BrutANNUELtpsPlein" localSheetId="90">'Technicien maintenance bât equ'!$G$111</definedName>
    <definedName name="BrutANNUELtpsPlein" localSheetId="91">'Technicien réseau syst info'!$G$111</definedName>
    <definedName name="BrutANNUELtpsPlein">TOTAL!$G$208</definedName>
    <definedName name="BRUTannuelUNEfonction" localSheetId="11">'Accomp Besoins éducatifs'!$G$103</definedName>
    <definedName name="BRUTannuelUNEfonction" localSheetId="12">'Adjoint de direction'!#REF!</definedName>
    <definedName name="BRUTannuelUNEfonction" localSheetId="13">'Adjoint pastorale scolaire'!$G$119</definedName>
    <definedName name="BRUTannuelUNEfonction" localSheetId="14">'Administrateur réseau syst info'!$G$119</definedName>
    <definedName name="BRUTannuelUNEfonction" localSheetId="15">'Agent de gardiennage'!$G$88</definedName>
    <definedName name="BRUTannuelUNEfonction" localSheetId="16">'Agent de laboratoire'!$G$88</definedName>
    <definedName name="BRUTannuelUNEfonction" localSheetId="17">'Agent de maintenance bât equip '!$G$81</definedName>
    <definedName name="BRUTannuelUNEfonction" localSheetId="18">'Agent de service'!$G$81</definedName>
    <definedName name="BRUTannuelUNEfonction" localSheetId="19">'Aide comptable'!$G$81</definedName>
    <definedName name="BRUTannuelUNEfonction" localSheetId="20">'Aide cuisinier'!$G$88</definedName>
    <definedName name="BRUTannuelUNEfonction" localSheetId="21">'Aide documentaliste '!$G$88</definedName>
    <definedName name="BRUTannuelUNEfonction" localSheetId="22">'Animateur en CDR'!$G$88</definedName>
    <definedName name="BRUTannuelUNEfonction" localSheetId="23">'Animateur Sportif'!$G$79</definedName>
    <definedName name="BRUTannuelUNEfonction" localSheetId="24">'Assistant de direction'!$G$119</definedName>
    <definedName name="BRUTannuelUNEfonction" localSheetId="25">'Assistant Educateur de Vie Sco'!$G$88</definedName>
    <definedName name="BRUTannuelUNEfonction" localSheetId="26">'Assistant pédagogique'!$G$116</definedName>
    <definedName name="BRUTannuelUNEfonction" localSheetId="27">'Cat 1 tous critères'!$G$88</definedName>
    <definedName name="BRUTannuelUNEfonction" localSheetId="28">'Cat 2 tous critères'!$G$116</definedName>
    <definedName name="BRUTannuelUNEfonction" localSheetId="29">'Cat 3 tous critères'!$G$119</definedName>
    <definedName name="BRUTannuelUNEfonction" localSheetId="30">'Chef de cuisine'!$G$119</definedName>
    <definedName name="BRUTannuelUNEfonction" localSheetId="31">'Chg accueil'!$G$88</definedName>
    <definedName name="BRUTannuelUNEfonction" localSheetId="32">'Chg animation pastorale'!$G$116</definedName>
    <definedName name="BRUTannuelUNEfonction" localSheetId="34">'Chg cooperation mobilité'!$G$116</definedName>
    <definedName name="BRUTannuelUNEfonction" localSheetId="33">'Chg de communication relations '!$G$116</definedName>
    <definedName name="BRUTannuelUNEfonction" localSheetId="39">'Chg de mission specifique compl'!$G$116</definedName>
    <definedName name="BRUTannuelUNEfonction" localSheetId="36">'Chg developpement commercial'!$G$116</definedName>
    <definedName name="BRUTannuelUNEfonction" localSheetId="38">'Chg developpement partenarial'!$G$116</definedName>
    <definedName name="BRUTannuelUNEfonction" localSheetId="37">'Chg developpement projet missio'!$G$116</definedName>
    <definedName name="BRUTannuelUNEfonction" localSheetId="35">'Chg developpement territoire'!$G$116</definedName>
    <definedName name="BRUTannuelUNEfonction" localSheetId="40">'Chg mission inclusion handicap'!$G$80</definedName>
    <definedName name="BRUTannuelUNEfonction" localSheetId="41">'Chg. de numérique éduc digita '!$G$96</definedName>
    <definedName name="BRUTannuelUNEfonction" localSheetId="42">Comptable!$G$116</definedName>
    <definedName name="BRUTannuelUNEfonction" localSheetId="44">'Conducteur de transports en com'!$G$116</definedName>
    <definedName name="BRUTannuelUNEfonction" localSheetId="43">'Conducteur d''engin'!$G$116</definedName>
    <definedName name="BRUTannuelUNEfonction" localSheetId="45">'Conseiller orientation insertio'!$G$116</definedName>
    <definedName name="BRUTannuelUNEfonction" localSheetId="46">'Coordinateur de formation'!$G$96</definedName>
    <definedName name="BRUTannuelUNEfonction" localSheetId="47">'Coordinateur de vie scolaire'!$G$116</definedName>
    <definedName name="BRUTannuelUNEfonction" localSheetId="92">'critères toutes catégories'!$G$213</definedName>
    <definedName name="BRUTannuelUNEfonction" localSheetId="48">CUISINIER!$G$116</definedName>
    <definedName name="BRUTannuelUNEfonction" localSheetId="49">Documentaliste!$G$119</definedName>
    <definedName name="BRUTannuelUNEfonction" localSheetId="51">'Educateur sportif'!$G$83</definedName>
    <definedName name="BRUTannuelUNEfonction" localSheetId="50">'Educateur VS Conseiller éduc'!$G$116</definedName>
    <definedName name="BRUTannuelUNEfonction" localSheetId="53">'Enseignant formateur cadre'!$G$119</definedName>
    <definedName name="BRUTannuelUNEfonction" localSheetId="52">'Enseignant-Formateur non cadre'!$G$116</definedName>
    <definedName name="BRUTannuelUNEfonction" localSheetId="54">'Gestionnaire de paie'!$G$116</definedName>
    <definedName name="BRUTannuelUNEfonction" localSheetId="55">'Gestionnaire RH'!$G$116</definedName>
    <definedName name="BRUTannuelUNEfonction" localSheetId="56">Infirmier!$G$119</definedName>
    <definedName name="BRUTannuelUNEfonction" localSheetId="57">'Maître professionnel'!$G$119</definedName>
    <definedName name="BRUTannuelUNEfonction" localSheetId="4">'Matrice Cat 1'!$G$88</definedName>
    <definedName name="BRUTannuelUNEfonction" localSheetId="100">'matrice Cat 1 non PVS'!$G$81</definedName>
    <definedName name="BRUTannuelUNEfonction" localSheetId="99">'Matrice Cat 1 PVS'!$G$88</definedName>
    <definedName name="BRUTannuelUNEfonction" localSheetId="3">'matrice Cat 2'!$G$116</definedName>
    <definedName name="BRUTannuelUNEfonction" localSheetId="93">'Matrice Cat 2 3criteres'!$G$83</definedName>
    <definedName name="BRUTannuelUNEfonction" localSheetId="95">'Matrice Cat 2 Manag'!$G$96</definedName>
    <definedName name="BRUTannuelUNEfonction" localSheetId="94">'Matrice Cat 2 Pédagogie'!$G$116</definedName>
    <definedName name="BRUTannuelUNEfonction" localSheetId="2">'Matrice Cat 3'!$G$119</definedName>
    <definedName name="BRUTannuelUNEfonction" localSheetId="98">'Matrice Cat 3 3critères'!$G$119</definedName>
    <definedName name="BRUTannuelUNEfonction" localSheetId="97">'Matrice Cat 3 Managemen'!$G$119</definedName>
    <definedName name="BRUTannuelUNEfonction" localSheetId="96">'matrice Cat3 manag et format'!$G$119</definedName>
    <definedName name="BRUTannuelUNEfonction" localSheetId="58">'Mission spécifique animateur'!$G$88</definedName>
    <definedName name="BRUTannuelUNEfonction" localSheetId="59">Moniteur!$G$116</definedName>
    <definedName name="BRUTannuelUNEfonction" localSheetId="60">'Ouvrier exploitation entreprise'!$G$82</definedName>
    <definedName name="BRUTannuelUNEfonction" localSheetId="61">Psychologue!$G$119</definedName>
    <definedName name="BRUTannuelUNEfonction" localSheetId="64">'Resp communication relations ex'!$G$119</definedName>
    <definedName name="BRUTannuelUNEfonction" localSheetId="66">'Resp cooperation internationale'!$G$119</definedName>
    <definedName name="BRUTannuelUNEfonction" localSheetId="68">'Resp développement commercial'!$G$119</definedName>
    <definedName name="BRUTannuelUNEfonction" localSheetId="69">'Resp developpement partenarial'!$G$119</definedName>
    <definedName name="BRUTannuelUNEfonction" localSheetId="70">'Resp developpement projet missi'!$G$119</definedName>
    <definedName name="BRUTannuelUNEfonction" localSheetId="71">'Resp développement territoire'!$G$119</definedName>
    <definedName name="BRUTannuelUNEfonction" localSheetId="72">'Resp experimentation recherche'!$G$119</definedName>
    <definedName name="BRUTannuelUNEfonction" localSheetId="73">'Resp exploitation entreprise at'!$G$119</definedName>
    <definedName name="BRUTannuelUNEfonction" localSheetId="63">'Responsable adm et financier'!$G$119</definedName>
    <definedName name="BRUTannuelUNEfonction" localSheetId="65">'Responsable comptable'!$G$119</definedName>
    <definedName name="BRUTannuelUNEfonction" localSheetId="77">'Responsable de structure UFA CF'!$G$119</definedName>
    <definedName name="BRUTannuelUNEfonction" localSheetId="80">'Responsable de vie scolaire'!$G$119</definedName>
    <definedName name="BRUTannuelUNEfonction" localSheetId="67">'Responsable démarche qualité'!$G$119</definedName>
    <definedName name="BRUTannuelUNEfonction" localSheetId="74">'Responsable hygiene sécurité pr'!$G$119</definedName>
    <definedName name="BRUTannuelUNEfonction" localSheetId="75">'Responsable informatique numeri'!$G$119</definedName>
    <definedName name="BRUTannuelUNEfonction" localSheetId="76">'Responsable maintenance bât equ'!$G$119</definedName>
    <definedName name="BRUTannuelUNEfonction" localSheetId="62">'Responsable Mission spécifique '!$G$119</definedName>
    <definedName name="BRUTannuelUNEfonction" localSheetId="78">'Responsable pédagogique'!$G$119</definedName>
    <definedName name="BRUTannuelUNEfonction" localSheetId="79">'Responsable RH'!$G$119</definedName>
    <definedName name="BRUTannuelUNEfonction" localSheetId="81">Secrétaire!$G$116</definedName>
    <definedName name="BRUTannuelUNEfonction" localSheetId="83">'Secrétaire de direction'!$G$83</definedName>
    <definedName name="BRUTannuelUNEfonction" localSheetId="82">'Secrétaire-comptable'!$G$116</definedName>
    <definedName name="BRUTannuelUNEfonction" localSheetId="84">'Surveillant Veilleur de nuit'!$G$81</definedName>
    <definedName name="BRUTannuelUNEfonction" localSheetId="89">'Technicien de laboratoire'!$G$116</definedName>
    <definedName name="BRUTannuelUNEfonction" localSheetId="86">'Technicien experimentation rech'!$G$116</definedName>
    <definedName name="BRUTannuelUNEfonction" localSheetId="85">'Technicien exploitation entrepr'!$G$116</definedName>
    <definedName name="BRUTannuelUNEfonction" localSheetId="88">'Technicien hygiene sécurité pré'!$G$116</definedName>
    <definedName name="BRUTannuelUNEfonction" localSheetId="87">'Technicien informatique numeriq'!$G$116</definedName>
    <definedName name="BRUTannuelUNEfonction" localSheetId="90">'Technicien maintenance bât equ'!$G$116</definedName>
    <definedName name="BRUTannuelUNEfonction" localSheetId="91">'Technicien réseau syst info'!$G$116</definedName>
    <definedName name="BRUTannuelUNEfonction">TOTAL!$G$213</definedName>
    <definedName name="BRUTaout2022">'INDICE MAJORé'!$C$5</definedName>
    <definedName name="BrutMENSUEL" localSheetId="11">'Accomp Besoins éducatifs'!$G$104</definedName>
    <definedName name="BrutMENSUEL" localSheetId="12">'Adjoint de direction'!$G$119</definedName>
    <definedName name="BrutMENSUEL" localSheetId="13">'Adjoint pastorale scolaire'!$G$120</definedName>
    <definedName name="BrutMENSUEL" localSheetId="14">'Administrateur réseau syst info'!$G$120</definedName>
    <definedName name="BrutMENSUEL" localSheetId="15">'Agent de gardiennage'!$G$89</definedName>
    <definedName name="BrutMENSUEL" localSheetId="16">'Agent de laboratoire'!$G$89</definedName>
    <definedName name="BrutMENSUEL" localSheetId="17">'Agent de maintenance bât equip '!$G$82</definedName>
    <definedName name="BrutMENSUEL" localSheetId="18">'Agent de service'!$G$82</definedName>
    <definedName name="BrutMENSUEL" localSheetId="19">'Aide comptable'!$G$82</definedName>
    <definedName name="BrutMENSUEL" localSheetId="20">'Aide cuisinier'!$G$89</definedName>
    <definedName name="BrutMENSUEL" localSheetId="21">'Aide documentaliste '!$G$89</definedName>
    <definedName name="BrutMENSUEL" localSheetId="22">'Animateur en CDR'!$G$89</definedName>
    <definedName name="BrutMENSUEL" localSheetId="23">'Animateur Sportif'!$G$80</definedName>
    <definedName name="BrutMENSUEL" localSheetId="24">'Assistant de direction'!$G$120</definedName>
    <definedName name="BrutMENSUEL" localSheetId="25">'Assistant Educateur de Vie Sco'!$G$89</definedName>
    <definedName name="BrutMENSUEL" localSheetId="26">'Assistant pédagogique'!$G$117</definedName>
    <definedName name="BrutMENSUEL" localSheetId="27">'Cat 1 tous critères'!$G$89</definedName>
    <definedName name="BrutMENSUEL" localSheetId="28">'Cat 2 tous critères'!$G$117</definedName>
    <definedName name="BrutMENSUEL" localSheetId="29">'Cat 3 tous critères'!$G$120</definedName>
    <definedName name="BrutMENSUEL" localSheetId="30">'Chef de cuisine'!$G$120</definedName>
    <definedName name="BrutMENSUEL" localSheetId="31">'Chg accueil'!$G$89</definedName>
    <definedName name="BrutMENSUEL" localSheetId="32">'Chg animation pastorale'!$G$117</definedName>
    <definedName name="BrutMENSUEL" localSheetId="34">'Chg cooperation mobilité'!$G$117</definedName>
    <definedName name="BrutMENSUEL" localSheetId="33">'Chg de communication relations '!$G$117</definedName>
    <definedName name="BrutMENSUEL" localSheetId="39">'Chg de mission specifique compl'!$G$117</definedName>
    <definedName name="BrutMENSUEL" localSheetId="36">'Chg developpement commercial'!$G$117</definedName>
    <definedName name="BrutMENSUEL" localSheetId="38">'Chg developpement partenarial'!$G$117</definedName>
    <definedName name="BrutMENSUEL" localSheetId="37">'Chg developpement projet missio'!$G$117</definedName>
    <definedName name="BrutMENSUEL" localSheetId="35">'Chg developpement territoire'!$G$117</definedName>
    <definedName name="BrutMENSUEL" localSheetId="40">'Chg mission inclusion handicap'!$G$81</definedName>
    <definedName name="BrutMENSUEL" localSheetId="41">'Chg. de numérique éduc digita '!$G$97</definedName>
    <definedName name="BrutMENSUEL" localSheetId="42">Comptable!$G$117</definedName>
    <definedName name="BrutMENSUEL" localSheetId="44">'Conducteur de transports en com'!$G$117</definedName>
    <definedName name="BrutMENSUEL" localSheetId="43">'Conducteur d''engin'!$G$117</definedName>
    <definedName name="BrutMENSUEL" localSheetId="45">'Conseiller orientation insertio'!$G$117</definedName>
    <definedName name="BrutMENSUEL" localSheetId="46">'Coordinateur de formation'!$G$97</definedName>
    <definedName name="BrutMENSUEL" localSheetId="47">'Coordinateur de vie scolaire'!$G$117</definedName>
    <definedName name="BrutMENSUEL" localSheetId="92">'critères toutes catégories'!$G$214</definedName>
    <definedName name="BrutMENSUEL" localSheetId="48">CUISINIER!$G$117</definedName>
    <definedName name="BrutMENSUEL" localSheetId="49">Documentaliste!$G$120</definedName>
    <definedName name="BrutMENSUEL" localSheetId="51">'Educateur sportif'!$G$84</definedName>
    <definedName name="BrutMENSUEL" localSheetId="50">'Educateur VS Conseiller éduc'!$G$117</definedName>
    <definedName name="BrutMENSUEL" localSheetId="53">'Enseignant formateur cadre'!$G$120</definedName>
    <definedName name="BrutMENSUEL" localSheetId="52">'Enseignant-Formateur non cadre'!$G$117</definedName>
    <definedName name="BrutMENSUEL" localSheetId="54">'Gestionnaire de paie'!$G$117</definedName>
    <definedName name="BrutMENSUEL" localSheetId="55">'Gestionnaire RH'!$G$117</definedName>
    <definedName name="BrutMENSUEL" localSheetId="56">Infirmier!$G$120</definedName>
    <definedName name="BrutMENSUEL" localSheetId="57">'Maître professionnel'!$G$120</definedName>
    <definedName name="BrutMENSUEL" localSheetId="4">'Matrice Cat 1'!$G$89</definedName>
    <definedName name="BrutMENSUEL" localSheetId="100">'matrice Cat 1 non PVS'!$G$82</definedName>
    <definedName name="BrutMENSUEL" localSheetId="99">'Matrice Cat 1 PVS'!$G$89</definedName>
    <definedName name="BrutMENSUEL" localSheetId="3">'matrice Cat 2'!$G$117</definedName>
    <definedName name="BrutMENSUEL" localSheetId="93">'Matrice Cat 2 3criteres'!$G$84</definedName>
    <definedName name="BrutMENSUEL" localSheetId="95">'Matrice Cat 2 Manag'!$G$97</definedName>
    <definedName name="BrutMENSUEL" localSheetId="94">'Matrice Cat 2 Pédagogie'!$G$117</definedName>
    <definedName name="BrutMENSUEL" localSheetId="2">'Matrice Cat 3'!$G$120</definedName>
    <definedName name="BrutMENSUEL" localSheetId="98">'Matrice Cat 3 3critères'!$G$120</definedName>
    <definedName name="BrutMENSUEL" localSheetId="97">'Matrice Cat 3 Managemen'!$G$120</definedName>
    <definedName name="BrutMENSUEL" localSheetId="96">'matrice Cat3 manag et format'!$G$120</definedName>
    <definedName name="BrutMENSUEL" localSheetId="58">'Mission spécifique animateur'!$G$89</definedName>
    <definedName name="BrutMENSUEL" localSheetId="59">Moniteur!$G$117</definedName>
    <definedName name="BrutMENSUEL" localSheetId="60">'Ouvrier exploitation entreprise'!$G$83</definedName>
    <definedName name="BrutMENSUEL" localSheetId="61">Psychologue!$G$120</definedName>
    <definedName name="BrutMENSUEL" localSheetId="64">'Resp communication relations ex'!$G$120</definedName>
    <definedName name="BrutMENSUEL" localSheetId="66">'Resp cooperation internationale'!$G$120</definedName>
    <definedName name="BrutMENSUEL" localSheetId="68">'Resp développement commercial'!$G$120</definedName>
    <definedName name="BrutMENSUEL" localSheetId="69">'Resp developpement partenarial'!$G$120</definedName>
    <definedName name="BrutMENSUEL" localSheetId="70">'Resp developpement projet missi'!$G$120</definedName>
    <definedName name="BrutMENSUEL" localSheetId="71">'Resp développement territoire'!$G$120</definedName>
    <definedName name="BrutMENSUEL" localSheetId="72">'Resp experimentation recherche'!$G$120</definedName>
    <definedName name="BrutMENSUEL" localSheetId="73">'Resp exploitation entreprise at'!$G$120</definedName>
    <definedName name="BrutMENSUEL" localSheetId="63">'Responsable adm et financier'!$G$120</definedName>
    <definedName name="BrutMENSUEL" localSheetId="65">'Responsable comptable'!$G$120</definedName>
    <definedName name="BrutMENSUEL" localSheetId="77">'Responsable de structure UFA CF'!$G$120</definedName>
    <definedName name="BrutMENSUEL" localSheetId="80">'Responsable de vie scolaire'!$G$120</definedName>
    <definedName name="BrutMENSUEL" localSheetId="67">'Responsable démarche qualité'!$G$120</definedName>
    <definedName name="BrutMENSUEL" localSheetId="74">'Responsable hygiene sécurité pr'!$G$120</definedName>
    <definedName name="BrutMENSUEL" localSheetId="75">'Responsable informatique numeri'!$G$120</definedName>
    <definedName name="BrutMENSUEL" localSheetId="76">'Responsable maintenance bât equ'!$G$120</definedName>
    <definedName name="BrutMENSUEL" localSheetId="62">'Responsable Mission spécifique '!$G$120</definedName>
    <definedName name="BrutMENSUEL" localSheetId="78">'Responsable pédagogique'!$G$120</definedName>
    <definedName name="BrutMENSUEL" localSheetId="79">'Responsable RH'!$G$120</definedName>
    <definedName name="BrutMENSUEL" localSheetId="81">Secrétaire!$G$117</definedName>
    <definedName name="BrutMENSUEL" localSheetId="83">'Secrétaire de direction'!$G$84</definedName>
    <definedName name="BrutMENSUEL" localSheetId="82">'Secrétaire-comptable'!$G$117</definedName>
    <definedName name="BrutMENSUEL" localSheetId="84">'Surveillant Veilleur de nuit'!$G$82</definedName>
    <definedName name="BrutMENSUEL" localSheetId="89">'Technicien de laboratoire'!$G$117</definedName>
    <definedName name="BrutMENSUEL" localSheetId="86">'Technicien experimentation rech'!$G$117</definedName>
    <definedName name="BrutMENSUEL" localSheetId="85">'Technicien exploitation entrepr'!$G$117</definedName>
    <definedName name="BrutMENSUEL" localSheetId="88">'Technicien hygiene sécurité pré'!$G$117</definedName>
    <definedName name="BrutMENSUEL" localSheetId="87">'Technicien informatique numeriq'!$G$117</definedName>
    <definedName name="BrutMENSUEL" localSheetId="90">'Technicien maintenance bât equ'!$G$117</definedName>
    <definedName name="BrutMENSUEL" localSheetId="91">'Technicien réseau syst info'!$G$117</definedName>
    <definedName name="BrutMENSUEL">TOTAL!$G$214</definedName>
    <definedName name="BrutMENSUEL1fonction" localSheetId="11">'Accomp Besoins éducatifs'!$G$104</definedName>
    <definedName name="BrutMENSUEL1fonction" localSheetId="12">'Adjoint de direction'!$G$119</definedName>
    <definedName name="BrutMENSUEL1fonction" localSheetId="13">'Adjoint pastorale scolaire'!$G$120</definedName>
    <definedName name="BrutMENSUEL1fonction" localSheetId="14">'Administrateur réseau syst info'!$G$120</definedName>
    <definedName name="BrutMENSUEL1fonction" localSheetId="15">'Agent de gardiennage'!$G$89</definedName>
    <definedName name="BrutMENSUEL1fonction" localSheetId="16">'Agent de laboratoire'!$G$89</definedName>
    <definedName name="BrutMENSUEL1fonction" localSheetId="17">'Agent de maintenance bât equip '!$G$82</definedName>
    <definedName name="BrutMENSUEL1fonction" localSheetId="18">'Agent de service'!$G$82</definedName>
    <definedName name="BrutMENSUEL1fonction" localSheetId="19">'Aide comptable'!$G$82</definedName>
    <definedName name="BrutMENSUEL1fonction" localSheetId="20">'Aide cuisinier'!$G$89</definedName>
    <definedName name="BrutMENSUEL1fonction" localSheetId="21">'Aide documentaliste '!$G$89</definedName>
    <definedName name="BrutMENSUEL1fonction" localSheetId="22">'Animateur en CDR'!$G$89</definedName>
    <definedName name="BrutMENSUEL1fonction" localSheetId="23">'Animateur Sportif'!$G$80</definedName>
    <definedName name="BrutMENSUEL1fonction" localSheetId="24">'Assistant de direction'!$G$120</definedName>
    <definedName name="BrutMENSUEL1fonction" localSheetId="25">'Assistant Educateur de Vie Sco'!$G$89</definedName>
    <definedName name="BrutMENSUEL1fonction" localSheetId="26">'Assistant pédagogique'!$G$117</definedName>
    <definedName name="BrutMENSUEL1fonction" localSheetId="27">'Cat 1 tous critères'!$G$89</definedName>
    <definedName name="BrutMENSUEL1fonction" localSheetId="28">'Cat 2 tous critères'!$G$117</definedName>
    <definedName name="BrutMENSUEL1fonction" localSheetId="29">'Cat 3 tous critères'!$G$120</definedName>
    <definedName name="BrutMENSUEL1fonction" localSheetId="30">'Chef de cuisine'!$G$120</definedName>
    <definedName name="BrutMENSUEL1fonction" localSheetId="31">'Chg accueil'!$G$89</definedName>
    <definedName name="BrutMENSUEL1fonction" localSheetId="32">'Chg animation pastorale'!$G$117</definedName>
    <definedName name="BrutMENSUEL1fonction" localSheetId="34">'Chg cooperation mobilité'!$G$117</definedName>
    <definedName name="BrutMENSUEL1fonction" localSheetId="33">'Chg de communication relations '!$G$117</definedName>
    <definedName name="BrutMENSUEL1fonction" localSheetId="39">'Chg de mission specifique compl'!$G$117</definedName>
    <definedName name="BrutMENSUEL1fonction" localSheetId="36">'Chg developpement commercial'!$G$117</definedName>
    <definedName name="BrutMENSUEL1fonction" localSheetId="38">'Chg developpement partenarial'!$G$117</definedName>
    <definedName name="BrutMENSUEL1fonction" localSheetId="37">'Chg developpement projet missio'!$G$117</definedName>
    <definedName name="BrutMENSUEL1fonction" localSheetId="35">'Chg developpement territoire'!$G$117</definedName>
    <definedName name="BrutMENSUEL1fonction" localSheetId="40">'Chg mission inclusion handicap'!$G$81</definedName>
    <definedName name="BrutMENSUEL1fonction" localSheetId="41">'Chg. de numérique éduc digita '!$G$97</definedName>
    <definedName name="BrutMENSUEL1fonction" localSheetId="42">Comptable!$G$117</definedName>
    <definedName name="BrutMENSUEL1fonction" localSheetId="44">'Conducteur de transports en com'!$G$117</definedName>
    <definedName name="BrutMENSUEL1fonction" localSheetId="43">'Conducteur d''engin'!$G$117</definedName>
    <definedName name="BrutMENSUEL1fonction" localSheetId="45">'Conseiller orientation insertio'!$G$117</definedName>
    <definedName name="BrutMENSUEL1fonction" localSheetId="46">'Coordinateur de formation'!$G$97</definedName>
    <definedName name="BrutMENSUEL1fonction" localSheetId="47">'Coordinateur de vie scolaire'!$G$117</definedName>
    <definedName name="BrutMENSUEL1fonction" localSheetId="92">'critères toutes catégories'!$G$214</definedName>
    <definedName name="BrutMENSUEL1fonction" localSheetId="48">CUISINIER!$G$117</definedName>
    <definedName name="BrutMENSUEL1fonction" localSheetId="49">Documentaliste!$G$120</definedName>
    <definedName name="BrutMENSUEL1fonction" localSheetId="51">'Educateur sportif'!$G$84</definedName>
    <definedName name="BrutMENSUEL1fonction" localSheetId="50">'Educateur VS Conseiller éduc'!$G$117</definedName>
    <definedName name="BrutMENSUEL1fonction" localSheetId="53">'Enseignant formateur cadre'!$G$120</definedName>
    <definedName name="BrutMENSUEL1fonction" localSheetId="52">'Enseignant-Formateur non cadre'!$G$117</definedName>
    <definedName name="BrutMENSUEL1fonction" localSheetId="54">'Gestionnaire de paie'!$G$117</definedName>
    <definedName name="BrutMENSUEL1fonction" localSheetId="55">'Gestionnaire RH'!$G$117</definedName>
    <definedName name="BrutMENSUEL1fonction" localSheetId="56">Infirmier!$G$120</definedName>
    <definedName name="BrutMENSUEL1fonction" localSheetId="57">'Maître professionnel'!$G$120</definedName>
    <definedName name="BrutMENSUEL1fonction" localSheetId="4">'Matrice Cat 1'!$G$89</definedName>
    <definedName name="BrutMENSUEL1fonction" localSheetId="100">'matrice Cat 1 non PVS'!$G$82</definedName>
    <definedName name="BrutMENSUEL1fonction" localSheetId="99">'Matrice Cat 1 PVS'!$G$89</definedName>
    <definedName name="BrutMENSUEL1fonction" localSheetId="3">'matrice Cat 2'!$G$117</definedName>
    <definedName name="BrutMENSUEL1fonction" localSheetId="93">'Matrice Cat 2 3criteres'!$G$84</definedName>
    <definedName name="BrutMENSUEL1fonction" localSheetId="95">'Matrice Cat 2 Manag'!$G$97</definedName>
    <definedName name="BrutMENSUEL1fonction" localSheetId="94">'Matrice Cat 2 Pédagogie'!$G$117</definedName>
    <definedName name="BrutMENSUEL1fonction" localSheetId="2">'Matrice Cat 3'!$G$120</definedName>
    <definedName name="BrutMENSUEL1fonction" localSheetId="98">'Matrice Cat 3 3critères'!$G$120</definedName>
    <definedName name="BrutMENSUEL1fonction" localSheetId="97">'Matrice Cat 3 Managemen'!$G$120</definedName>
    <definedName name="BrutMENSUEL1fonction" localSheetId="96">'matrice Cat3 manag et format'!$G$120</definedName>
    <definedName name="BrutMENSUEL1fonction" localSheetId="58">'Mission spécifique animateur'!$G$89</definedName>
    <definedName name="BrutMENSUEL1fonction" localSheetId="59">Moniteur!$G$117</definedName>
    <definedName name="BrutMENSUEL1fonction" localSheetId="60">'Ouvrier exploitation entreprise'!$G$83</definedName>
    <definedName name="BrutMENSUEL1fonction" localSheetId="61">Psychologue!$G$120</definedName>
    <definedName name="BrutMENSUEL1fonction" localSheetId="64">'Resp communication relations ex'!$G$120</definedName>
    <definedName name="BrutMENSUEL1fonction" localSheetId="66">'Resp cooperation internationale'!$G$120</definedName>
    <definedName name="BrutMENSUEL1fonction" localSheetId="68">'Resp développement commercial'!$G$120</definedName>
    <definedName name="BrutMENSUEL1fonction" localSheetId="69">'Resp developpement partenarial'!$G$120</definedName>
    <definedName name="BrutMENSUEL1fonction" localSheetId="70">'Resp developpement projet missi'!$G$120</definedName>
    <definedName name="BrutMENSUEL1fonction" localSheetId="71">'Resp développement territoire'!$G$120</definedName>
    <definedName name="BrutMENSUEL1fonction" localSheetId="72">'Resp experimentation recherche'!$G$120</definedName>
    <definedName name="BrutMENSUEL1fonction" localSheetId="73">'Resp exploitation entreprise at'!$G$120</definedName>
    <definedName name="BrutMENSUEL1fonction" localSheetId="63">'Responsable adm et financier'!$G$120</definedName>
    <definedName name="BrutMENSUEL1fonction" localSheetId="65">'Responsable comptable'!$G$120</definedName>
    <definedName name="BrutMENSUEL1fonction" localSheetId="77">'Responsable de structure UFA CF'!$G$120</definedName>
    <definedName name="BrutMENSUEL1fonction" localSheetId="80">'Responsable de vie scolaire'!$G$120</definedName>
    <definedName name="BrutMENSUEL1fonction" localSheetId="67">'Responsable démarche qualité'!$G$120</definedName>
    <definedName name="BrutMENSUEL1fonction" localSheetId="74">'Responsable hygiene sécurité pr'!$G$120</definedName>
    <definedName name="BrutMENSUEL1fonction" localSheetId="75">'Responsable informatique numeri'!$G$120</definedName>
    <definedName name="BrutMENSUEL1fonction" localSheetId="76">'Responsable maintenance bât equ'!$G$120</definedName>
    <definedName name="BrutMENSUEL1fonction" localSheetId="62">'Responsable Mission spécifique '!$G$120</definedName>
    <definedName name="BrutMENSUEL1fonction" localSheetId="78">'Responsable pédagogique'!$G$120</definedName>
    <definedName name="BrutMENSUEL1fonction" localSheetId="79">'Responsable RH'!$G$120</definedName>
    <definedName name="BrutMENSUEL1fonction" localSheetId="81">Secrétaire!$G$117</definedName>
    <definedName name="BrutMENSUEL1fonction" localSheetId="83">'Secrétaire de direction'!$G$84</definedName>
    <definedName name="BrutMENSUEL1fonction" localSheetId="82">'Secrétaire-comptable'!$G$117</definedName>
    <definedName name="BrutMENSUEL1fonction" localSheetId="84">'Surveillant Veilleur de nuit'!$G$82</definedName>
    <definedName name="BrutMENSUEL1fonction" localSheetId="89">'Technicien de laboratoire'!$G$117</definedName>
    <definedName name="BrutMENSUEL1fonction" localSheetId="86">'Technicien experimentation rech'!$G$117</definedName>
    <definedName name="BrutMENSUEL1fonction" localSheetId="85">'Technicien exploitation entrepr'!$G$117</definedName>
    <definedName name="BrutMENSUEL1fonction" localSheetId="88">'Technicien hygiene sécurité pré'!$G$117</definedName>
    <definedName name="BrutMENSUEL1fonction" localSheetId="87">'Technicien informatique numeriq'!$G$117</definedName>
    <definedName name="BrutMENSUEL1fonction" localSheetId="90">'Technicien maintenance bât equ'!$G$117</definedName>
    <definedName name="BrutMENSUEL1fonction" localSheetId="91">'Technicien réseau syst info'!$G$117</definedName>
    <definedName name="BrutMENSUEL1fonction">TOTAL!$G$214</definedName>
    <definedName name="BRUTmensuelPOURcetteFONCTION" localSheetId="11">'Accomp Besoins éducatifs'!$G$109</definedName>
    <definedName name="BRUTmensuelPOURcetteFONCTION" localSheetId="12">'Adjoint de direction'!$G$124</definedName>
    <definedName name="BRUTmensuelPOURcetteFONCTION" localSheetId="13">'Adjoint pastorale scolaire'!$G$125</definedName>
    <definedName name="BRUTmensuelPOURcetteFONCTION" localSheetId="14">'Administrateur réseau syst info'!$G$125</definedName>
    <definedName name="BRUTmensuelPOURcetteFONCTION" localSheetId="15">'Agent de gardiennage'!$G$94</definedName>
    <definedName name="BRUTmensuelPOURcetteFONCTION" localSheetId="16">'Agent de laboratoire'!$G$94</definedName>
    <definedName name="BRUTmensuelPOURcetteFONCTION" localSheetId="17">'Agent de maintenance bât equip '!$G$87</definedName>
    <definedName name="BRUTmensuelPOURcetteFONCTION" localSheetId="18">'Agent de service'!$G$87</definedName>
    <definedName name="BRUTmensuelPOURcetteFONCTION" localSheetId="19">'Aide comptable'!$G$87</definedName>
    <definedName name="BRUTmensuelPOURcetteFONCTION" localSheetId="20">'Aide cuisinier'!$G$94</definedName>
    <definedName name="BRUTmensuelPOURcetteFONCTION" localSheetId="21">'Aide documentaliste '!$G$94</definedName>
    <definedName name="BRUTmensuelPOURcetteFONCTION" localSheetId="22">'Animateur en CDR'!$G$94</definedName>
    <definedName name="BRUTmensuelPOURcetteFONCTION" localSheetId="23">'Animateur Sportif'!$G$85</definedName>
    <definedName name="BRUTmensuelPOURcetteFONCTION" localSheetId="24">'Assistant de direction'!$G$125</definedName>
    <definedName name="BRUTmensuelPOURcetteFONCTION" localSheetId="25">'Assistant Educateur de Vie Sco'!$G$94</definedName>
    <definedName name="BRUTmensuelPOURcetteFONCTION" localSheetId="26">'Assistant pédagogique'!$G$122</definedName>
    <definedName name="BRUTmensuelPOURcetteFONCTION" localSheetId="27">'Cat 1 tous critères'!$G$94</definedName>
    <definedName name="BRUTmensuelPOURcetteFONCTION" localSheetId="28">'Cat 2 tous critères'!$G$122</definedName>
    <definedName name="BRUTmensuelPOURcetteFONCTION" localSheetId="29">'Cat 3 tous critères'!$G$125</definedName>
    <definedName name="BRUTmensuelPOURcetteFONCTION" localSheetId="30">'Chef de cuisine'!$G$125</definedName>
    <definedName name="BRUTmensuelPOURcetteFONCTION" localSheetId="31">'Chg accueil'!$G$94</definedName>
    <definedName name="BRUTmensuelPOURcetteFONCTION" localSheetId="32">'Chg animation pastorale'!$G$122</definedName>
    <definedName name="BRUTmensuelPOURcetteFONCTION" localSheetId="34">'Chg cooperation mobilité'!$G$122</definedName>
    <definedName name="BRUTmensuelPOURcetteFONCTION" localSheetId="33">'Chg de communication relations '!$G$122</definedName>
    <definedName name="BRUTmensuelPOURcetteFONCTION" localSheetId="39">'Chg de mission specifique compl'!$G$122</definedName>
    <definedName name="BRUTmensuelPOURcetteFONCTION" localSheetId="36">'Chg developpement commercial'!$G$122</definedName>
    <definedName name="BRUTmensuelPOURcetteFONCTION" localSheetId="38">'Chg developpement partenarial'!$G$122</definedName>
    <definedName name="BRUTmensuelPOURcetteFONCTION" localSheetId="37">'Chg developpement projet missio'!$G$122</definedName>
    <definedName name="BRUTmensuelPOURcetteFONCTION" localSheetId="35">'Chg developpement territoire'!$G$122</definedName>
    <definedName name="BRUTmensuelPOURcetteFONCTION" localSheetId="40">'Chg mission inclusion handicap'!$G$86</definedName>
    <definedName name="BRUTmensuelPOURcetteFONCTION" localSheetId="41">'Chg. de numérique éduc digita '!$G$102</definedName>
    <definedName name="BRUTmensuelPOURcetteFONCTION" localSheetId="42">Comptable!$G$122</definedName>
    <definedName name="BRUTmensuelPOURcetteFONCTION" localSheetId="44">'Conducteur de transports en com'!$G$122</definedName>
    <definedName name="BRUTmensuelPOURcetteFONCTION" localSheetId="43">'Conducteur d''engin'!$G$122</definedName>
    <definedName name="BRUTmensuelPOURcetteFONCTION" localSheetId="45">'Conseiller orientation insertio'!$G$122</definedName>
    <definedName name="BRUTmensuelPOURcetteFONCTION" localSheetId="46">'Coordinateur de formation'!$G$102</definedName>
    <definedName name="BRUTmensuelPOURcetteFONCTION" localSheetId="47">'Coordinateur de vie scolaire'!$G$122</definedName>
    <definedName name="BRUTmensuelPOURcetteFONCTION" localSheetId="92">'critères toutes catégories'!$G$219</definedName>
    <definedName name="BRUTmensuelPOURcetteFONCTION" localSheetId="48">CUISINIER!$G$122</definedName>
    <definedName name="BRUTmensuelPOURcetteFONCTION" localSheetId="49">Documentaliste!$G$125</definedName>
    <definedName name="BRUTmensuelPOURcetteFONCTION" localSheetId="51">'Educateur sportif'!$G$89</definedName>
    <definedName name="BRUTmensuelPOURcetteFONCTION" localSheetId="50">'Educateur VS Conseiller éduc'!$G$122</definedName>
    <definedName name="BRUTmensuelPOURcetteFONCTION" localSheetId="53">'Enseignant formateur cadre'!$G$125</definedName>
    <definedName name="BRUTmensuelPOURcetteFONCTION" localSheetId="52">'Enseignant-Formateur non cadre'!$G$122</definedName>
    <definedName name="BRUTmensuelPOURcetteFONCTION" localSheetId="54">'Gestionnaire de paie'!$G$122</definedName>
    <definedName name="BRUTmensuelPOURcetteFONCTION" localSheetId="55">'Gestionnaire RH'!$G$122</definedName>
    <definedName name="BRUTmensuelPOURcetteFONCTION" localSheetId="56">Infirmier!$G$125</definedName>
    <definedName name="BRUTmensuelPOURcetteFONCTION" localSheetId="57">'Maître professionnel'!$G$125</definedName>
    <definedName name="BRUTmensuelPOURcetteFONCTION" localSheetId="4">'Matrice Cat 1'!$G$94</definedName>
    <definedName name="BRUTmensuelPOURcetteFONCTION" localSheetId="100">'matrice Cat 1 non PVS'!$G$87</definedName>
    <definedName name="BRUTmensuelPOURcetteFONCTION" localSheetId="99">'Matrice Cat 1 PVS'!$G$94</definedName>
    <definedName name="BRUTmensuelPOURcetteFONCTION" localSheetId="3">'matrice Cat 2'!$G$122</definedName>
    <definedName name="BRUTmensuelPOURcetteFONCTION" localSheetId="93">'Matrice Cat 2 3criteres'!$G$89</definedName>
    <definedName name="BRUTmensuelPOURcetteFONCTION" localSheetId="95">'Matrice Cat 2 Manag'!$G$102</definedName>
    <definedName name="BRUTmensuelPOURcetteFONCTION" localSheetId="94">'Matrice Cat 2 Pédagogie'!$G$122</definedName>
    <definedName name="BRUTmensuelPOURcetteFONCTION" localSheetId="2">'Matrice Cat 3'!$G$125</definedName>
    <definedName name="BRUTmensuelPOURcetteFONCTION" localSheetId="98">'Matrice Cat 3 3critères'!$G$125</definedName>
    <definedName name="BRUTmensuelPOURcetteFONCTION" localSheetId="97">'Matrice Cat 3 Managemen'!$G$125</definedName>
    <definedName name="BRUTmensuelPOURcetteFONCTION" localSheetId="96">'matrice Cat3 manag et format'!$G$125</definedName>
    <definedName name="BRUTmensuelPOURcetteFONCTION" localSheetId="58">'Mission spécifique animateur'!$G$94</definedName>
    <definedName name="BRUTmensuelPOURcetteFONCTION" localSheetId="59">Moniteur!$G$122</definedName>
    <definedName name="BRUTmensuelPOURcetteFONCTION" localSheetId="60">'Ouvrier exploitation entreprise'!$G$88</definedName>
    <definedName name="BRUTmensuelPOURcetteFONCTION" localSheetId="61">Psychologue!$G$125</definedName>
    <definedName name="BRUTmensuelPOURcetteFONCTION" localSheetId="64">'Resp communication relations ex'!$G$125</definedName>
    <definedName name="BRUTmensuelPOURcetteFONCTION" localSheetId="66">'Resp cooperation internationale'!$G$125</definedName>
    <definedName name="BRUTmensuelPOURcetteFONCTION" localSheetId="68">'Resp développement commercial'!$G$125</definedName>
    <definedName name="BRUTmensuelPOURcetteFONCTION" localSheetId="69">'Resp developpement partenarial'!$G$125</definedName>
    <definedName name="BRUTmensuelPOURcetteFONCTION" localSheetId="70">'Resp developpement projet missi'!$G$125</definedName>
    <definedName name="BRUTmensuelPOURcetteFONCTION" localSheetId="71">'Resp développement territoire'!$G$125</definedName>
    <definedName name="BRUTmensuelPOURcetteFONCTION" localSheetId="72">'Resp experimentation recherche'!$G$125</definedName>
    <definedName name="BRUTmensuelPOURcetteFONCTION" localSheetId="73">'Resp exploitation entreprise at'!$G$125</definedName>
    <definedName name="BRUTmensuelPOURcetteFONCTION" localSheetId="63">'Responsable adm et financier'!$G$125</definedName>
    <definedName name="BRUTmensuelPOURcetteFONCTION" localSheetId="65">'Responsable comptable'!$G$125</definedName>
    <definedName name="BRUTmensuelPOURcetteFONCTION" localSheetId="77">'Responsable de structure UFA CF'!$G$125</definedName>
    <definedName name="BRUTmensuelPOURcetteFONCTION" localSheetId="80">'Responsable de vie scolaire'!$G$125</definedName>
    <definedName name="BRUTmensuelPOURcetteFONCTION" localSheetId="67">'Responsable démarche qualité'!$G$125</definedName>
    <definedName name="BRUTmensuelPOURcetteFONCTION" localSheetId="74">'Responsable hygiene sécurité pr'!$G$125</definedName>
    <definedName name="BRUTmensuelPOURcetteFONCTION" localSheetId="75">'Responsable informatique numeri'!$G$125</definedName>
    <definedName name="BRUTmensuelPOURcetteFONCTION" localSheetId="76">'Responsable maintenance bât equ'!$G$125</definedName>
    <definedName name="BRUTmensuelPOURcetteFONCTION" localSheetId="62">'Responsable Mission spécifique '!$G$125</definedName>
    <definedName name="BRUTmensuelPOURcetteFONCTION" localSheetId="78">'Responsable pédagogique'!$G$125</definedName>
    <definedName name="BRUTmensuelPOURcetteFONCTION" localSheetId="79">'Responsable RH'!$G$125</definedName>
    <definedName name="BRUTmensuelPOURcetteFONCTION" localSheetId="81">Secrétaire!$G$122</definedName>
    <definedName name="BRUTmensuelPOURcetteFONCTION" localSheetId="83">'Secrétaire de direction'!$G$89</definedName>
    <definedName name="BRUTmensuelPOURcetteFONCTION" localSheetId="82">'Secrétaire-comptable'!$G$122</definedName>
    <definedName name="BRUTmensuelPOURcetteFONCTION" localSheetId="84">'Surveillant Veilleur de nuit'!$G$87</definedName>
    <definedName name="BRUTmensuelPOURcetteFONCTION" localSheetId="89">'Technicien de laboratoire'!$G$122</definedName>
    <definedName name="BRUTmensuelPOURcetteFONCTION" localSheetId="86">'Technicien experimentation rech'!$G$122</definedName>
    <definedName name="BRUTmensuelPOURcetteFONCTION" localSheetId="85">'Technicien exploitation entrepr'!$G$122</definedName>
    <definedName name="BRUTmensuelPOURcetteFONCTION" localSheetId="88">'Technicien hygiene sécurité pré'!$G$122</definedName>
    <definedName name="BRUTmensuelPOURcetteFONCTION" localSheetId="87">'Technicien informatique numeriq'!$G$122</definedName>
    <definedName name="BRUTmensuelPOURcetteFONCTION" localSheetId="90">'Technicien maintenance bât equ'!$G$122</definedName>
    <definedName name="BRUTmensuelPOURcetteFONCTION" localSheetId="91">'Technicien réseau syst info'!$G$122</definedName>
    <definedName name="BRUTmensuelPOURcetteFONCTION">TOTAL!$G$219</definedName>
    <definedName name="BRUTmensuelTPSplein" localSheetId="11">'Accomp Besoins éducatifs'!$G$99</definedName>
    <definedName name="BRUTmensuelTPSplein" localSheetId="12">'Adjoint de direction'!$G$115</definedName>
    <definedName name="BRUTmensuelTPSplein" localSheetId="13">'Adjoint pastorale scolaire'!$G$115</definedName>
    <definedName name="BRUTmensuelTPSplein" localSheetId="14">'Administrateur réseau syst info'!$G$115</definedName>
    <definedName name="BRUTmensuelTPSplein" localSheetId="15">'Agent de gardiennage'!$G$84</definedName>
    <definedName name="BRUTmensuelTPSplein" localSheetId="16">'Agent de laboratoire'!$G$84</definedName>
    <definedName name="BRUTmensuelTPSplein" localSheetId="17">'Agent de maintenance bât equip '!$G$77</definedName>
    <definedName name="BRUTmensuelTPSplein" localSheetId="18">'Agent de service'!$G$77</definedName>
    <definedName name="BRUTmensuelTPSplein" localSheetId="19">'Aide comptable'!$G$77</definedName>
    <definedName name="BRUTmensuelTPSplein" localSheetId="20">'Aide cuisinier'!$G$84</definedName>
    <definedName name="BRUTmensuelTPSplein" localSheetId="21">'Aide documentaliste '!$G$84</definedName>
    <definedName name="BRUTmensuelTPSplein" localSheetId="22">'Animateur en CDR'!$G$84</definedName>
    <definedName name="BRUTmensuelTPSplein" localSheetId="23">'Animateur Sportif'!$G$75</definedName>
    <definedName name="BRUTmensuelTPSplein" localSheetId="24">'Assistant de direction'!$G$115</definedName>
    <definedName name="BRUTmensuelTPSplein" localSheetId="25">'Assistant Educateur de Vie Sco'!$G$84</definedName>
    <definedName name="BRUTmensuelTPSplein" localSheetId="26">'Assistant pédagogique'!$G$112</definedName>
    <definedName name="BRUTmensuelTPSplein" localSheetId="27">'Cat 1 tous critères'!$G$84</definedName>
    <definedName name="BRUTmensuelTPSplein" localSheetId="28">'Cat 2 tous critères'!$G$112</definedName>
    <definedName name="BRUTmensuelTPSplein" localSheetId="29">'Cat 3 tous critères'!$G$115</definedName>
    <definedName name="BRUTmensuelTPSplein" localSheetId="30">'Chef de cuisine'!$G$115</definedName>
    <definedName name="BRUTmensuelTPSplein" localSheetId="31">'Chg accueil'!$G$84</definedName>
    <definedName name="BRUTmensuelTPSplein" localSheetId="32">'Chg animation pastorale'!$G$112</definedName>
    <definedName name="BRUTmensuelTPSplein" localSheetId="34">'Chg cooperation mobilité'!$G$112</definedName>
    <definedName name="BRUTmensuelTPSplein" localSheetId="33">'Chg de communication relations '!$G$112</definedName>
    <definedName name="BRUTmensuelTPSplein" localSheetId="39">'Chg de mission specifique compl'!$G$112</definedName>
    <definedName name="BRUTmensuelTPSplein" localSheetId="36">'Chg developpement commercial'!$G$112</definedName>
    <definedName name="BRUTmensuelTPSplein" localSheetId="38">'Chg developpement partenarial'!$G$112</definedName>
    <definedName name="BRUTmensuelTPSplein" localSheetId="37">'Chg developpement projet missio'!$G$112</definedName>
    <definedName name="BRUTmensuelTPSplein" localSheetId="35">'Chg developpement territoire'!$G$112</definedName>
    <definedName name="BRUTmensuelTPSplein" localSheetId="40">'Chg mission inclusion handicap'!$G$76</definedName>
    <definedName name="BRUTmensuelTPSplein" localSheetId="41">'Chg. de numérique éduc digita '!$G$92</definedName>
    <definedName name="BRUTmensuelTPSplein" localSheetId="42">Comptable!$G$112</definedName>
    <definedName name="BRUTmensuelTPSplein" localSheetId="44">'Conducteur de transports en com'!$G$112</definedName>
    <definedName name="BRUTmensuelTPSplein" localSheetId="43">'Conducteur d''engin'!$G$112</definedName>
    <definedName name="BRUTmensuelTPSplein" localSheetId="45">'Conseiller orientation insertio'!$G$112</definedName>
    <definedName name="BRUTmensuelTPSplein" localSheetId="46">'Coordinateur de formation'!$G$92</definedName>
    <definedName name="BRUTmensuelTPSplein" localSheetId="47">'Coordinateur de vie scolaire'!$G$112</definedName>
    <definedName name="BRUTmensuelTPSplein" localSheetId="92">'critères toutes catégories'!$G$209</definedName>
    <definedName name="BRUTmensuelTPSplein" localSheetId="48">CUISINIER!$G$112</definedName>
    <definedName name="BRUTmensuelTPSplein" localSheetId="49">Documentaliste!$G$115</definedName>
    <definedName name="BRUTmensuelTPSplein" localSheetId="51">'Educateur sportif'!$G$79</definedName>
    <definedName name="BRUTmensuelTPSplein" localSheetId="50">'Educateur VS Conseiller éduc'!$G$112</definedName>
    <definedName name="BRUTmensuelTPSplein" localSheetId="53">'Enseignant formateur cadre'!$G$115</definedName>
    <definedName name="BRUTmensuelTPSplein" localSheetId="52">'Enseignant-Formateur non cadre'!$G$112</definedName>
    <definedName name="BRUTmensuelTPSplein" localSheetId="54">'Gestionnaire de paie'!$G$112</definedName>
    <definedName name="BRUTmensuelTPSplein" localSheetId="55">'Gestionnaire RH'!$G$112</definedName>
    <definedName name="BRUTmensuelTPSplein" localSheetId="56">Infirmier!$G$115</definedName>
    <definedName name="BRUTmensuelTPSplein" localSheetId="57">'Maître professionnel'!$G$115</definedName>
    <definedName name="BRUTmensuelTPSplein" localSheetId="4">'Matrice Cat 1'!$G$84</definedName>
    <definedName name="BRUTmensuelTPSplein" localSheetId="100">'matrice Cat 1 non PVS'!$G$77</definedName>
    <definedName name="BRUTmensuelTPSplein" localSheetId="99">'Matrice Cat 1 PVS'!$G$84</definedName>
    <definedName name="BRUTmensuelTPSplein" localSheetId="3">'matrice Cat 2'!$G$112</definedName>
    <definedName name="BRUTmensuelTPSplein" localSheetId="93">'Matrice Cat 2 3criteres'!$G$79</definedName>
    <definedName name="BRUTmensuelTPSplein" localSheetId="95">'Matrice Cat 2 Manag'!$G$92</definedName>
    <definedName name="BRUTmensuelTPSplein" localSheetId="94">'Matrice Cat 2 Pédagogie'!$G$112</definedName>
    <definedName name="BRUTmensuelTPSplein" localSheetId="2">'Matrice Cat 3'!$G$115</definedName>
    <definedName name="BRUTmensuelTPSplein" localSheetId="98">'Matrice Cat 3 3critères'!$G$115</definedName>
    <definedName name="BRUTmensuelTPSplein" localSheetId="97">'Matrice Cat 3 Managemen'!$G$115</definedName>
    <definedName name="BRUTmensuelTPSplein" localSheetId="96">'matrice Cat3 manag et format'!$G$115</definedName>
    <definedName name="BRUTmensuelTPSplein" localSheetId="58">'Mission spécifique animateur'!$G$84</definedName>
    <definedName name="BRUTmensuelTPSplein" localSheetId="59">Moniteur!$G$112</definedName>
    <definedName name="BRUTmensuelTPSplein" localSheetId="60">'Ouvrier exploitation entreprise'!$G$78</definedName>
    <definedName name="BRUTmensuelTPSplein" localSheetId="61">Psychologue!$G$115</definedName>
    <definedName name="BRUTmensuelTPSplein" localSheetId="64">'Resp communication relations ex'!$G$115</definedName>
    <definedName name="BRUTmensuelTPSplein" localSheetId="66">'Resp cooperation internationale'!$G$115</definedName>
    <definedName name="BRUTmensuelTPSplein" localSheetId="68">'Resp développement commercial'!$G$115</definedName>
    <definedName name="BRUTmensuelTPSplein" localSheetId="69">'Resp developpement partenarial'!$G$115</definedName>
    <definedName name="BRUTmensuelTPSplein" localSheetId="70">'Resp developpement projet missi'!$G$115</definedName>
    <definedName name="BRUTmensuelTPSplein" localSheetId="71">'Resp développement territoire'!$G$115</definedName>
    <definedName name="BRUTmensuelTPSplein" localSheetId="72">'Resp experimentation recherche'!$G$115</definedName>
    <definedName name="BRUTmensuelTPSplein" localSheetId="73">'Resp exploitation entreprise at'!$G$115</definedName>
    <definedName name="BRUTmensuelTPSplein" localSheetId="63">'Responsable adm et financier'!$G$115</definedName>
    <definedName name="BRUTmensuelTPSplein" localSheetId="65">'Responsable comptable'!$G$115</definedName>
    <definedName name="BRUTmensuelTPSplein" localSheetId="77">'Responsable de structure UFA CF'!$G$115</definedName>
    <definedName name="BRUTmensuelTPSplein" localSheetId="80">'Responsable de vie scolaire'!$G$115</definedName>
    <definedName name="BRUTmensuelTPSplein" localSheetId="67">'Responsable démarche qualité'!$G$115</definedName>
    <definedName name="BRUTmensuelTPSplein" localSheetId="74">'Responsable hygiene sécurité pr'!$G$115</definedName>
    <definedName name="BRUTmensuelTPSplein" localSheetId="75">'Responsable informatique numeri'!$G$115</definedName>
    <definedName name="BRUTmensuelTPSplein" localSheetId="76">'Responsable maintenance bât equ'!$G$115</definedName>
    <definedName name="BRUTmensuelTPSplein" localSheetId="62">'Responsable Mission spécifique '!$G$115</definedName>
    <definedName name="BRUTmensuelTPSplein" localSheetId="78">'Responsable pédagogique'!$G$115</definedName>
    <definedName name="BRUTmensuelTPSplein" localSheetId="79">'Responsable RH'!$G$115</definedName>
    <definedName name="BRUTmensuelTPSplein" localSheetId="81">Secrétaire!$G$112</definedName>
    <definedName name="BRUTmensuelTPSplein" localSheetId="83">'Secrétaire de direction'!$G$79</definedName>
    <definedName name="BRUTmensuelTPSplein" localSheetId="82">'Secrétaire-comptable'!$G$112</definedName>
    <definedName name="BRUTmensuelTPSplein" localSheetId="84">'Surveillant Veilleur de nuit'!$G$77</definedName>
    <definedName name="BRUTmensuelTPSplein" localSheetId="89">'Technicien de laboratoire'!$G$112</definedName>
    <definedName name="BRUTmensuelTPSplein" localSheetId="86">'Technicien experimentation rech'!$G$112</definedName>
    <definedName name="BRUTmensuelTPSplein" localSheetId="85">'Technicien exploitation entrepr'!$G$112</definedName>
    <definedName name="BRUTmensuelTPSplein" localSheetId="88">'Technicien hygiene sécurité pré'!$G$112</definedName>
    <definedName name="BRUTmensuelTPSplein" localSheetId="87">'Technicien informatique numeriq'!$G$112</definedName>
    <definedName name="BRUTmensuelTPSplein" localSheetId="90">'Technicien maintenance bât equ'!$G$112</definedName>
    <definedName name="BRUTmensuelTPSplein" localSheetId="91">'Technicien réseau syst info'!$G$112</definedName>
    <definedName name="BRUTmensuelTPSplein">TOTAL!$G$209</definedName>
    <definedName name="DIFF">'Accomp Besoins éducatifs'!$G$86</definedName>
    <definedName name="DIFFERENTIEL">'Accomp Besoins éducatifs'!$L$86</definedName>
    <definedName name="INDICcatég" localSheetId="11">'Accomp Besoins éducatifs'!$G$68</definedName>
    <definedName name="INDICcatég" localSheetId="12">'Adjoint de direction'!$G$101</definedName>
    <definedName name="INDICcatég" localSheetId="13">'Adjoint pastorale scolaire'!$G$101</definedName>
    <definedName name="INDICcatég" localSheetId="14">'Administrateur réseau syst info'!$G$101</definedName>
    <definedName name="INDICcatég" localSheetId="15">'Agent de gardiennage'!$G$70</definedName>
    <definedName name="INDICcatég" localSheetId="16">'Agent de laboratoire'!$G$70</definedName>
    <definedName name="INDICcatég" localSheetId="17">'Agent de maintenance bât equip '!$G$63</definedName>
    <definedName name="INDICcatég" localSheetId="18">'Agent de service'!$G$63</definedName>
    <definedName name="INDICcatég" localSheetId="19">'Aide comptable'!$G$63</definedName>
    <definedName name="INDICcatég" localSheetId="20">'Aide cuisinier'!$G$70</definedName>
    <definedName name="INDICcatég" localSheetId="21">'Aide documentaliste '!$G$70</definedName>
    <definedName name="INDICcatég" localSheetId="22">'Animateur en CDR'!$G$70</definedName>
    <definedName name="INDICcatég" localSheetId="23">'Animateur Sportif'!$G$61</definedName>
    <definedName name="INDICcatég" localSheetId="24">'Assistant de direction'!$G$101</definedName>
    <definedName name="INDICcatég" localSheetId="25">'Assistant Educateur de Vie Sco'!$G$70</definedName>
    <definedName name="INDICcatég" localSheetId="26">'Assistant pédagogique'!$G$98</definedName>
    <definedName name="INDICcatég" localSheetId="27">'Cat 1 tous critères'!$G$70</definedName>
    <definedName name="INDICcatég" localSheetId="28">'Cat 2 tous critères'!$G$98</definedName>
    <definedName name="INDICcatég" localSheetId="29">'Cat 3 tous critères'!$G$101</definedName>
    <definedName name="INDICcatég" localSheetId="30">'Chef de cuisine'!$G$101</definedName>
    <definedName name="INDICcatég" localSheetId="31">'Chg accueil'!$G$70</definedName>
    <definedName name="INDICcatég" localSheetId="32">'Chg animation pastorale'!$G$98</definedName>
    <definedName name="INDICcatég" localSheetId="34">'Chg cooperation mobilité'!$G$98</definedName>
    <definedName name="INDICcatég" localSheetId="33">'Chg de communication relations '!$G$98</definedName>
    <definedName name="INDICcatég" localSheetId="39">'Chg de mission specifique compl'!$G$98</definedName>
    <definedName name="INDICcatég" localSheetId="36">'Chg developpement commercial'!$G$98</definedName>
    <definedName name="INDICcatég" localSheetId="38">'Chg developpement partenarial'!$G$98</definedName>
    <definedName name="INDICcatég" localSheetId="37">'Chg developpement projet missio'!$G$98</definedName>
    <definedName name="INDICcatég" localSheetId="35">'Chg developpement territoire'!$G$98</definedName>
    <definedName name="INDICcatég" localSheetId="40">'Chg mission inclusion handicap'!$G$62</definedName>
    <definedName name="INDICcatég" localSheetId="41">'Chg. de numérique éduc digita '!$G$78</definedName>
    <definedName name="INDICcatég" localSheetId="42">Comptable!$G$98</definedName>
    <definedName name="INDICcatég" localSheetId="44">'Conducteur de transports en com'!$G$98</definedName>
    <definedName name="INDICcatég" localSheetId="43">'Conducteur d''engin'!$G$98</definedName>
    <definedName name="INDICcatég" localSheetId="45">'Conseiller orientation insertio'!$G$98</definedName>
    <definedName name="INDICcatég" localSheetId="46">'Coordinateur de formation'!$G$78</definedName>
    <definedName name="INDICcatég" localSheetId="47">'Coordinateur de vie scolaire'!$G$98</definedName>
    <definedName name="INDICcatég" localSheetId="92">'critères toutes catégories'!$G$195</definedName>
    <definedName name="INDICcatég" localSheetId="48">CUISINIER!$G$98</definedName>
    <definedName name="INDICcatég" localSheetId="49">Documentaliste!$G$101</definedName>
    <definedName name="INDICcatég" localSheetId="51">'Educateur sportif'!$G$65</definedName>
    <definedName name="INDICcatég" localSheetId="50">'Educateur VS Conseiller éduc'!$G$98</definedName>
    <definedName name="INDICcatég" localSheetId="53">'Enseignant formateur cadre'!$G$101</definedName>
    <definedName name="INDICcatég" localSheetId="52">'Enseignant-Formateur non cadre'!$G$98</definedName>
    <definedName name="INDICcatég" localSheetId="54">'Gestionnaire de paie'!$G$98</definedName>
    <definedName name="INDICcatég" localSheetId="55">'Gestionnaire RH'!$G$98</definedName>
    <definedName name="INDICcatég" localSheetId="56">Infirmier!$G$101</definedName>
    <definedName name="INDICcatég" localSheetId="57">'Maître professionnel'!$G$101</definedName>
    <definedName name="INDICcatég" localSheetId="4">'Matrice Cat 1'!$G$70</definedName>
    <definedName name="INDICcatég" localSheetId="100">'matrice Cat 1 non PVS'!$G$63</definedName>
    <definedName name="INDICcatég" localSheetId="99">'Matrice Cat 1 PVS'!$G$70</definedName>
    <definedName name="INDICcatég" localSheetId="3">'matrice Cat 2'!$G$98</definedName>
    <definedName name="INDICcatég" localSheetId="93">'Matrice Cat 2 3criteres'!$G$65</definedName>
    <definedName name="INDICcatég" localSheetId="95">'Matrice Cat 2 Manag'!$G$78</definedName>
    <definedName name="INDICcatég" localSheetId="94">'Matrice Cat 2 Pédagogie'!$G$98</definedName>
    <definedName name="INDICcatég" localSheetId="2">'Matrice Cat 3'!$G$101</definedName>
    <definedName name="INDICcatég" localSheetId="98">'Matrice Cat 3 3critères'!$G$101</definedName>
    <definedName name="INDICcatég" localSheetId="97">'Matrice Cat 3 Managemen'!$G$101</definedName>
    <definedName name="INDICcatég" localSheetId="96">'matrice Cat3 manag et format'!$G$101</definedName>
    <definedName name="INDICcatég" localSheetId="58">'Mission spécifique animateur'!$G$70</definedName>
    <definedName name="INDICcatég" localSheetId="59">Moniteur!$G$98</definedName>
    <definedName name="INDICcatég" localSheetId="60">'Ouvrier exploitation entreprise'!$G$64</definedName>
    <definedName name="INDICcatég" localSheetId="61">Psychologue!$G$101</definedName>
    <definedName name="INDICcatég" localSheetId="64">'Resp communication relations ex'!$G$101</definedName>
    <definedName name="INDICcatég" localSheetId="66">'Resp cooperation internationale'!$G$101</definedName>
    <definedName name="INDICcatég" localSheetId="68">'Resp développement commercial'!$G$101</definedName>
    <definedName name="INDICcatég" localSheetId="69">'Resp developpement partenarial'!$G$101</definedName>
    <definedName name="INDICcatég" localSheetId="70">'Resp developpement projet missi'!$G$101</definedName>
    <definedName name="INDICcatég" localSheetId="71">'Resp développement territoire'!$G$101</definedName>
    <definedName name="INDICcatég" localSheetId="72">'Resp experimentation recherche'!$G$101</definedName>
    <definedName name="INDICcatég" localSheetId="73">'Resp exploitation entreprise at'!$G$101</definedName>
    <definedName name="INDICcatég" localSheetId="63">'Responsable adm et financier'!$G$101</definedName>
    <definedName name="INDICcatég" localSheetId="65">'Responsable comptable'!$G$101</definedName>
    <definedName name="INDICcatég" localSheetId="77">'Responsable de structure UFA CF'!$G$101</definedName>
    <definedName name="INDICcatég" localSheetId="80">'Responsable de vie scolaire'!$G$101</definedName>
    <definedName name="INDICcatég" localSheetId="67">'Responsable démarche qualité'!$G$101</definedName>
    <definedName name="INDICcatég" localSheetId="74">'Responsable hygiene sécurité pr'!$G$101</definedName>
    <definedName name="INDICcatég" localSheetId="75">'Responsable informatique numeri'!$G$101</definedName>
    <definedName name="INDICcatég" localSheetId="76">'Responsable maintenance bât equ'!$G$101</definedName>
    <definedName name="INDICcatég" localSheetId="62">'Responsable Mission spécifique '!$G$101</definedName>
    <definedName name="INDICcatég" localSheetId="78">'Responsable pédagogique'!$G$101</definedName>
    <definedName name="INDICcatég" localSheetId="79">'Responsable RH'!$G$101</definedName>
    <definedName name="INDICcatég" localSheetId="81">Secrétaire!$G$98</definedName>
    <definedName name="INDICcatég" localSheetId="83">'Secrétaire de direction'!$G$65</definedName>
    <definedName name="INDICcatég" localSheetId="82">'Secrétaire-comptable'!$G$98</definedName>
    <definedName name="INDICcatég" localSheetId="84">'Surveillant Veilleur de nuit'!$G$63</definedName>
    <definedName name="INDICcatég" localSheetId="89">'Technicien de laboratoire'!$G$98</definedName>
    <definedName name="INDICcatég" localSheetId="86">'Technicien experimentation rech'!$G$98</definedName>
    <definedName name="INDICcatég" localSheetId="85">'Technicien exploitation entrepr'!$G$98</definedName>
    <definedName name="INDICcatég" localSheetId="88">'Technicien hygiene sécurité pré'!$G$98</definedName>
    <definedName name="INDICcatég" localSheetId="87">'Technicien informatique numeriq'!$G$98</definedName>
    <definedName name="INDICcatég" localSheetId="90">'Technicien maintenance bât equ'!$G$98</definedName>
    <definedName name="INDICcatég" localSheetId="91">'Technicien réseau syst info'!$G$98</definedName>
    <definedName name="INDICcatég">TOTAL!$G$195</definedName>
    <definedName name="INDICfinal">'Accomp Besoins éducatifs'!$G$91</definedName>
    <definedName name="INDICrému" localSheetId="11">'Accomp Besoins éducatifs'!$G$85</definedName>
    <definedName name="INDICrému" localSheetId="12">'Adjoint de direction'!$G$107</definedName>
    <definedName name="INDICrému" localSheetId="13">'Adjoint pastorale scolaire'!$G$107</definedName>
    <definedName name="INDICrému" localSheetId="14">'Administrateur réseau syst info'!$G$107</definedName>
    <definedName name="INDICrému" localSheetId="15">'Agent de gardiennage'!$G$76</definedName>
    <definedName name="INDICrému" localSheetId="16">'Agent de laboratoire'!$G$76</definedName>
    <definedName name="INDICrému" localSheetId="17">'Agent de maintenance bât equip '!$G$69</definedName>
    <definedName name="INDICrému" localSheetId="18">'Agent de service'!$G$69</definedName>
    <definedName name="INDICrému" localSheetId="19">'Aide comptable'!$G$69</definedName>
    <definedName name="INDICrému" localSheetId="20">'Aide cuisinier'!$G$76</definedName>
    <definedName name="INDICrému" localSheetId="21">'Aide documentaliste '!$G$76</definedName>
    <definedName name="INDICrému" localSheetId="22">'Animateur en CDR'!$G$76</definedName>
    <definedName name="INDICrému" localSheetId="23">'Animateur Sportif'!$G$67</definedName>
    <definedName name="INDICrému" localSheetId="24">'Assistant de direction'!$G$107</definedName>
    <definedName name="INDICrému" localSheetId="25">'Assistant Educateur de Vie Sco'!$G$76</definedName>
    <definedName name="INDICrému" localSheetId="26">'Assistant pédagogique'!$G$104</definedName>
    <definedName name="INDICrému" localSheetId="27">'Cat 1 tous critères'!$G$76</definedName>
    <definedName name="INDICrému" localSheetId="28">'Cat 2 tous critères'!$G$104</definedName>
    <definedName name="INDICrému" localSheetId="29">'Cat 3 tous critères'!$G$107</definedName>
    <definedName name="INDICrému" localSheetId="30">'Chef de cuisine'!$G$107</definedName>
    <definedName name="INDICrému" localSheetId="31">'Chg accueil'!$G$76</definedName>
    <definedName name="INDICrému" localSheetId="32">'Chg animation pastorale'!$G$104</definedName>
    <definedName name="INDICrému" localSheetId="34">'Chg cooperation mobilité'!$G$104</definedName>
    <definedName name="INDICrému" localSheetId="33">'Chg de communication relations '!$G$104</definedName>
    <definedName name="INDICrému" localSheetId="39">'Chg de mission specifique compl'!$G$104</definedName>
    <definedName name="INDICrému" localSheetId="36">'Chg developpement commercial'!$G$104</definedName>
    <definedName name="INDICrému" localSheetId="38">'Chg developpement partenarial'!$G$104</definedName>
    <definedName name="INDICrému" localSheetId="37">'Chg developpement projet missio'!$G$104</definedName>
    <definedName name="INDICrému" localSheetId="35">'Chg developpement territoire'!$G$104</definedName>
    <definedName name="INDICrému" localSheetId="40">'Chg mission inclusion handicap'!$G$68</definedName>
    <definedName name="INDICrému" localSheetId="41">'Chg. de numérique éduc digita '!$G$84</definedName>
    <definedName name="INDICrému" localSheetId="42">Comptable!$G$104</definedName>
    <definedName name="INDICrému" localSheetId="44">'Conducteur de transports en com'!$G$104</definedName>
    <definedName name="INDICrému" localSheetId="43">'Conducteur d''engin'!$G$104</definedName>
    <definedName name="INDICrému" localSheetId="45">'Conseiller orientation insertio'!$G$104</definedName>
    <definedName name="INDICrému" localSheetId="46">'Coordinateur de formation'!$G$84</definedName>
    <definedName name="INDICrému" localSheetId="47">'Coordinateur de vie scolaire'!$G$104</definedName>
    <definedName name="INDICrému" localSheetId="92">'critères toutes catégories'!$G$201</definedName>
    <definedName name="INDICrému" localSheetId="48">CUISINIER!$G$104</definedName>
    <definedName name="INDICrému" localSheetId="49">Documentaliste!$G$107</definedName>
    <definedName name="INDICrému" localSheetId="51">'Educateur sportif'!$G$71</definedName>
    <definedName name="INDICrému" localSheetId="50">'Educateur VS Conseiller éduc'!$G$104</definedName>
    <definedName name="INDICrému" localSheetId="53">'Enseignant formateur cadre'!$G$107</definedName>
    <definedName name="INDICrému" localSheetId="52">'Enseignant-Formateur non cadre'!$G$104</definedName>
    <definedName name="INDICrému" localSheetId="54">'Gestionnaire de paie'!$G$104</definedName>
    <definedName name="INDICrému" localSheetId="55">'Gestionnaire RH'!$G$104</definedName>
    <definedName name="INDICrému" localSheetId="56">Infirmier!$G$107</definedName>
    <definedName name="INDICrému" localSheetId="57">'Maître professionnel'!$G$107</definedName>
    <definedName name="INDICrému" localSheetId="4">'Matrice Cat 1'!$G$76</definedName>
    <definedName name="INDICrému" localSheetId="100">'matrice Cat 1 non PVS'!$G$69</definedName>
    <definedName name="INDICrému" localSheetId="99">'Matrice Cat 1 PVS'!$G$76</definedName>
    <definedName name="INDICrému" localSheetId="3">'matrice Cat 2'!$G$104</definedName>
    <definedName name="INDICrému" localSheetId="93">'Matrice Cat 2 3criteres'!$G$71</definedName>
    <definedName name="INDICrému" localSheetId="95">'Matrice Cat 2 Manag'!$G$84</definedName>
    <definedName name="INDICrému" localSheetId="94">'Matrice Cat 2 Pédagogie'!$G$104</definedName>
    <definedName name="INDICrému" localSheetId="2">'Matrice Cat 3'!$G$107</definedName>
    <definedName name="INDICrému" localSheetId="98">'Matrice Cat 3 3critères'!$G$107</definedName>
    <definedName name="INDICrému" localSheetId="97">'Matrice Cat 3 Managemen'!$G$107</definedName>
    <definedName name="INDICrému" localSheetId="96">'matrice Cat3 manag et format'!$G$107</definedName>
    <definedName name="INDICrému" localSheetId="58">'Mission spécifique animateur'!$G$76</definedName>
    <definedName name="INDICrému" localSheetId="59">Moniteur!$G$104</definedName>
    <definedName name="INDICrému" localSheetId="60">'Ouvrier exploitation entreprise'!$G$70</definedName>
    <definedName name="INDICrému" localSheetId="61">Psychologue!$G$107</definedName>
    <definedName name="INDICrému" localSheetId="64">'Resp communication relations ex'!$G$107</definedName>
    <definedName name="INDICrému" localSheetId="66">'Resp cooperation internationale'!$G$107</definedName>
    <definedName name="INDICrému" localSheetId="68">'Resp développement commercial'!$G$107</definedName>
    <definedName name="INDICrému" localSheetId="69">'Resp developpement partenarial'!$G$107</definedName>
    <definedName name="INDICrému" localSheetId="70">'Resp developpement projet missi'!$G$107</definedName>
    <definedName name="INDICrému" localSheetId="71">'Resp développement territoire'!$G$107</definedName>
    <definedName name="INDICrému" localSheetId="72">'Resp experimentation recherche'!$G$107</definedName>
    <definedName name="INDICrému" localSheetId="73">'Resp exploitation entreprise at'!$G$107</definedName>
    <definedName name="INDICrému" localSheetId="63">'Responsable adm et financier'!$G$107</definedName>
    <definedName name="INDICrému" localSheetId="65">'Responsable comptable'!$G$107</definedName>
    <definedName name="INDICrému" localSheetId="77">'Responsable de structure UFA CF'!$G$107</definedName>
    <definedName name="INDICrému" localSheetId="80">'Responsable de vie scolaire'!$G$107</definedName>
    <definedName name="INDICrému" localSheetId="67">'Responsable démarche qualité'!$G$107</definedName>
    <definedName name="INDICrému" localSheetId="74">'Responsable hygiene sécurité pr'!$G$107</definedName>
    <definedName name="INDICrému" localSheetId="75">'Responsable informatique numeri'!$G$107</definedName>
    <definedName name="INDICrému" localSheetId="76">'Responsable maintenance bât equ'!$G$107</definedName>
    <definedName name="INDICrému" localSheetId="62">'Responsable Mission spécifique '!$G$107</definedName>
    <definedName name="INDICrému" localSheetId="78">'Responsable pédagogique'!$G$107</definedName>
    <definedName name="INDICrému" localSheetId="79">'Responsable RH'!$G$107</definedName>
    <definedName name="INDICrému" localSheetId="81">Secrétaire!$G$104</definedName>
    <definedName name="INDICrému" localSheetId="83">'Secrétaire de direction'!$G$71</definedName>
    <definedName name="INDICrému" localSheetId="82">'Secrétaire-comptable'!$G$104</definedName>
    <definedName name="INDICrému" localSheetId="84">'Surveillant Veilleur de nuit'!$G$69</definedName>
    <definedName name="INDICrému" localSheetId="89">'Technicien de laboratoire'!$G$104</definedName>
    <definedName name="INDICrému" localSheetId="86">'Technicien experimentation rech'!$G$104</definedName>
    <definedName name="INDICrému" localSheetId="85">'Technicien exploitation entrepr'!$G$104</definedName>
    <definedName name="INDICrému" localSheetId="88">'Technicien hygiene sécurité pré'!$G$104</definedName>
    <definedName name="INDICrému" localSheetId="87">'Technicien informatique numeriq'!$G$104</definedName>
    <definedName name="INDICrému" localSheetId="90">'Technicien maintenance bât equ'!$G$104</definedName>
    <definedName name="INDICrému" localSheetId="91">'Technicien réseau syst info'!$G$104</definedName>
    <definedName name="INDICrému">TOTAL!$G$201</definedName>
    <definedName name="MAJORATIONforfaitJour" localSheetId="11">'Accomp Besoins éducatifs'!$G$95</definedName>
    <definedName name="MAJORATIONforfaitJour" localSheetId="12">'Adjoint de direction'!$G$112</definedName>
    <definedName name="MAJORATIONforfaitJour" localSheetId="13">'Adjoint pastorale scolaire'!$G$112</definedName>
    <definedName name="MAJORATIONforfaitJour" localSheetId="14">'Administrateur réseau syst info'!$G$112</definedName>
    <definedName name="MAJORATIONforfaitJour" localSheetId="15">'Agent de gardiennage'!$G$81</definedName>
    <definedName name="MAJORATIONforfaitJour" localSheetId="16">'Agent de laboratoire'!$G$81</definedName>
    <definedName name="MAJORATIONforfaitJour" localSheetId="17">'Agent de maintenance bât equip '!$G$74</definedName>
    <definedName name="MAJORATIONforfaitJour" localSheetId="18">'Agent de service'!$G$74</definedName>
    <definedName name="MAJORATIONforfaitJour" localSheetId="19">'Aide comptable'!$G$74</definedName>
    <definedName name="MAJORATIONforfaitJour" localSheetId="20">'Aide cuisinier'!$G$81</definedName>
    <definedName name="MAJORATIONforfaitJour" localSheetId="21">'Aide documentaliste '!$G$81</definedName>
    <definedName name="MAJORATIONforfaitJour" localSheetId="22">'Animateur en CDR'!$G$81</definedName>
    <definedName name="MAJORATIONforfaitJour" localSheetId="23">'Animateur Sportif'!$G$72</definedName>
    <definedName name="MAJORATIONforfaitJour" localSheetId="24">'Assistant de direction'!$G$112</definedName>
    <definedName name="MAJORATIONforfaitJour" localSheetId="25">'Assistant Educateur de Vie Sco'!$G$81</definedName>
    <definedName name="MAJORATIONforfaitJour" localSheetId="26">'Assistant pédagogique'!$G$109</definedName>
    <definedName name="MAJORATIONforfaitJour" localSheetId="27">'Cat 1 tous critères'!$G$81</definedName>
    <definedName name="MAJORATIONforfaitJour" localSheetId="28">'Cat 2 tous critères'!$G$109</definedName>
    <definedName name="MAJORATIONforfaitJour" localSheetId="29">'Cat 3 tous critères'!$G$112</definedName>
    <definedName name="MAJORATIONforfaitJour" localSheetId="30">'Chef de cuisine'!$G$112</definedName>
    <definedName name="MAJORATIONforfaitJour" localSheetId="31">'Chg accueil'!$G$81</definedName>
    <definedName name="MAJORATIONforfaitJour" localSheetId="32">'Chg animation pastorale'!$G$109</definedName>
    <definedName name="MAJORATIONforfaitJour" localSheetId="34">'Chg cooperation mobilité'!$G$109</definedName>
    <definedName name="MAJORATIONforfaitJour" localSheetId="33">'Chg de communication relations '!$G$109</definedName>
    <definedName name="MAJORATIONforfaitJour" localSheetId="39">'Chg de mission specifique compl'!$G$109</definedName>
    <definedName name="MAJORATIONforfaitJour" localSheetId="36">'Chg developpement commercial'!$G$109</definedName>
    <definedName name="MAJORATIONforfaitJour" localSheetId="38">'Chg developpement partenarial'!$G$109</definedName>
    <definedName name="MAJORATIONforfaitJour" localSheetId="37">'Chg developpement projet missio'!$G$109</definedName>
    <definedName name="MAJORATIONforfaitJour" localSheetId="35">'Chg developpement territoire'!$G$109</definedName>
    <definedName name="MAJORATIONforfaitJour" localSheetId="40">'Chg mission inclusion handicap'!$G$73</definedName>
    <definedName name="MAJORATIONforfaitJour" localSheetId="41">'Chg. de numérique éduc digita '!$G$89</definedName>
    <definedName name="MAJORATIONforfaitJour" localSheetId="42">Comptable!$G$109</definedName>
    <definedName name="MAJORATIONforfaitJour" localSheetId="44">'Conducteur de transports en com'!$G$109</definedName>
    <definedName name="MAJORATIONforfaitJour" localSheetId="43">'Conducteur d''engin'!$G$109</definedName>
    <definedName name="MAJORATIONforfaitJour" localSheetId="45">'Conseiller orientation insertio'!$G$109</definedName>
    <definedName name="MAJORATIONforfaitJour" localSheetId="46">'Coordinateur de formation'!$G$89</definedName>
    <definedName name="MAJORATIONforfaitJour" localSheetId="47">'Coordinateur de vie scolaire'!$G$109</definedName>
    <definedName name="MAJORATIONforfaitJour" localSheetId="92">'critères toutes catégories'!$G$206</definedName>
    <definedName name="MAJORATIONforfaitJour" localSheetId="48">CUISINIER!$G$109</definedName>
    <definedName name="MAJORATIONforfaitJour" localSheetId="49">Documentaliste!$G$112</definedName>
    <definedName name="MAJORATIONforfaitJour" localSheetId="51">'Educateur sportif'!$G$76</definedName>
    <definedName name="MAJORATIONforfaitJour" localSheetId="50">'Educateur VS Conseiller éduc'!$G$109</definedName>
    <definedName name="MAJORATIONforfaitJour" localSheetId="53">'Enseignant formateur cadre'!$G$112</definedName>
    <definedName name="MAJORATIONforfaitJour" localSheetId="52">'Enseignant-Formateur non cadre'!$G$109</definedName>
    <definedName name="MAJORATIONforfaitJour" localSheetId="54">'Gestionnaire de paie'!$G$109</definedName>
    <definedName name="MAJORATIONforfaitJour" localSheetId="55">'Gestionnaire RH'!$G$109</definedName>
    <definedName name="MAJORATIONforfaitJour" localSheetId="56">Infirmier!$G$112</definedName>
    <definedName name="MAJORATIONforfaitJour" localSheetId="57">'Maître professionnel'!$G$112</definedName>
    <definedName name="MAJORATIONforfaitJour" localSheetId="4">'Matrice Cat 1'!$G$81</definedName>
    <definedName name="MAJORATIONforfaitJour" localSheetId="100">'matrice Cat 1 non PVS'!$G$74</definedName>
    <definedName name="MAJORATIONforfaitJour" localSheetId="99">'Matrice Cat 1 PVS'!$G$81</definedName>
    <definedName name="MAJORATIONforfaitJour" localSheetId="3">'matrice Cat 2'!$G$109</definedName>
    <definedName name="MAJORATIONforfaitJour" localSheetId="93">'Matrice Cat 2 3criteres'!$G$76</definedName>
    <definedName name="MAJORATIONforfaitJour" localSheetId="95">'Matrice Cat 2 Manag'!$G$89</definedName>
    <definedName name="MAJORATIONforfaitJour" localSheetId="94">'Matrice Cat 2 Pédagogie'!$G$109</definedName>
    <definedName name="MAJORATIONforfaitJour" localSheetId="2">'Matrice Cat 3'!$G$112</definedName>
    <definedName name="MAJORATIONforfaitJour" localSheetId="98">'Matrice Cat 3 3critères'!$G$112</definedName>
    <definedName name="MAJORATIONforfaitJour" localSheetId="97">'Matrice Cat 3 Managemen'!$G$112</definedName>
    <definedName name="MAJORATIONforfaitJour" localSheetId="96">'matrice Cat3 manag et format'!$G$112</definedName>
    <definedName name="MAJORATIONforfaitJour" localSheetId="58">'Mission spécifique animateur'!$G$81</definedName>
    <definedName name="MAJORATIONforfaitJour" localSheetId="59">Moniteur!$G$109</definedName>
    <definedName name="MAJORATIONforfaitJour" localSheetId="60">'Ouvrier exploitation entreprise'!$G$75</definedName>
    <definedName name="MAJORATIONforfaitJour" localSheetId="61">Psychologue!$G$112</definedName>
    <definedName name="MAJORATIONforfaitJour" localSheetId="64">'Resp communication relations ex'!$G$112</definedName>
    <definedName name="MAJORATIONforfaitJour" localSheetId="66">'Resp cooperation internationale'!$G$112</definedName>
    <definedName name="MAJORATIONforfaitJour" localSheetId="68">'Resp développement commercial'!$G$112</definedName>
    <definedName name="MAJORATIONforfaitJour" localSheetId="69">'Resp developpement partenarial'!$G$112</definedName>
    <definedName name="MAJORATIONforfaitJour" localSheetId="70">'Resp developpement projet missi'!$G$112</definedName>
    <definedName name="MAJORATIONforfaitJour" localSheetId="71">'Resp développement territoire'!$G$112</definedName>
    <definedName name="MAJORATIONforfaitJour" localSheetId="72">'Resp experimentation recherche'!$G$112</definedName>
    <definedName name="MAJORATIONforfaitJour" localSheetId="73">'Resp exploitation entreprise at'!$G$112</definedName>
    <definedName name="MAJORATIONforfaitJour" localSheetId="63">'Responsable adm et financier'!$G$112</definedName>
    <definedName name="MAJORATIONforfaitJour" localSheetId="65">'Responsable comptable'!$G$112</definedName>
    <definedName name="MAJORATIONforfaitJour" localSheetId="77">'Responsable de structure UFA CF'!$G$112</definedName>
    <definedName name="MAJORATIONforfaitJour" localSheetId="80">'Responsable de vie scolaire'!$G$112</definedName>
    <definedName name="MAJORATIONforfaitJour" localSheetId="67">'Responsable démarche qualité'!$G$112</definedName>
    <definedName name="MAJORATIONforfaitJour" localSheetId="74">'Responsable hygiene sécurité pr'!$G$112</definedName>
    <definedName name="MAJORATIONforfaitJour" localSheetId="75">'Responsable informatique numeri'!$G$112</definedName>
    <definedName name="MAJORATIONforfaitJour" localSheetId="76">'Responsable maintenance bât equ'!$G$112</definedName>
    <definedName name="MAJORATIONforfaitJour" localSheetId="62">'Responsable Mission spécifique '!$G$112</definedName>
    <definedName name="MAJORATIONforfaitJour" localSheetId="78">'Responsable pédagogique'!$G$112</definedName>
    <definedName name="MAJORATIONforfaitJour" localSheetId="79">'Responsable RH'!$G$112</definedName>
    <definedName name="MAJORATIONforfaitJour" localSheetId="81">Secrétaire!$G$109</definedName>
    <definedName name="MAJORATIONforfaitJour" localSheetId="83">'Secrétaire de direction'!$G$76</definedName>
    <definedName name="MAJORATIONforfaitJour" localSheetId="82">'Secrétaire-comptable'!$G$109</definedName>
    <definedName name="MAJORATIONforfaitJour" localSheetId="84">'Surveillant Veilleur de nuit'!$G$74</definedName>
    <definedName name="MAJORATIONforfaitJour" localSheetId="89">'Technicien de laboratoire'!$G$109</definedName>
    <definedName name="MAJORATIONforfaitJour" localSheetId="86">'Technicien experimentation rech'!$G$109</definedName>
    <definedName name="MAJORATIONforfaitJour" localSheetId="85">'Technicien exploitation entrepr'!$G$109</definedName>
    <definedName name="MAJORATIONforfaitJour" localSheetId="88">'Technicien hygiene sécurité pré'!$G$109</definedName>
    <definedName name="MAJORATIONforfaitJour" localSheetId="87">'Technicien informatique numeriq'!$G$109</definedName>
    <definedName name="MAJORATIONforfaitJour" localSheetId="90">'Technicien maintenance bât equ'!$G$109</definedName>
    <definedName name="MAJORATIONforfaitJour" localSheetId="91">'Technicien réseau syst info'!$G$109</definedName>
    <definedName name="MAJORATIONforfaitJour">TOTAL!$G$206</definedName>
    <definedName name="NBannéeANC" localSheetId="11">'Accomp Besoins éducatifs'!$G$66</definedName>
    <definedName name="NBannéeANC" localSheetId="12">'Adjoint de direction'!$G$97</definedName>
    <definedName name="NBannéeANC" localSheetId="13">'Adjoint pastorale scolaire'!$G$97</definedName>
    <definedName name="NBannéeANC" localSheetId="14">'Administrateur réseau syst info'!$G$97</definedName>
    <definedName name="NBannéeANC" localSheetId="15">'Agent de gardiennage'!$G$66</definedName>
    <definedName name="NBannéeANC" localSheetId="16">'Agent de laboratoire'!$G$66</definedName>
    <definedName name="NBannéeANC" localSheetId="17">'Agent de maintenance bât equip '!$G$59</definedName>
    <definedName name="NBannéeANC" localSheetId="18">'Agent de service'!$G$59</definedName>
    <definedName name="NBannéeANC" localSheetId="19">'Aide comptable'!$G$59</definedName>
    <definedName name="NBannéeANC" localSheetId="20">'Aide cuisinier'!$G$66</definedName>
    <definedName name="NBannéeANC" localSheetId="21">'Aide documentaliste '!$G$66</definedName>
    <definedName name="NBannéeANC" localSheetId="22">'Animateur en CDR'!$G$66</definedName>
    <definedName name="NBannéeANC" localSheetId="23">'Animateur Sportif'!$G$57</definedName>
    <definedName name="NBannéeANC" localSheetId="24">'Assistant de direction'!$G$97</definedName>
    <definedName name="NBannéeANC" localSheetId="25">'Assistant Educateur de Vie Sco'!$G$66</definedName>
    <definedName name="NBannéeANC" localSheetId="26">'Assistant pédagogique'!$G$94</definedName>
    <definedName name="NBannéeANC" localSheetId="27">'Cat 1 tous critères'!$G$66</definedName>
    <definedName name="NBannéeANC" localSheetId="28">'Cat 2 tous critères'!$G$94</definedName>
    <definedName name="NBannéeANC" localSheetId="29">'Cat 3 tous critères'!$G$97</definedName>
    <definedName name="NBannéeANC" localSheetId="30">'Chef de cuisine'!$G$97</definedName>
    <definedName name="NBannéeANC" localSheetId="31">'Chg accueil'!$G$66</definedName>
    <definedName name="NBannéeANC" localSheetId="32">'Chg animation pastorale'!$G$94</definedName>
    <definedName name="NBannéeANC" localSheetId="34">'Chg cooperation mobilité'!$G$94</definedName>
    <definedName name="NBannéeANC" localSheetId="33">'Chg de communication relations '!$G$94</definedName>
    <definedName name="NBannéeANC" localSheetId="39">'Chg de mission specifique compl'!$G$94</definedName>
    <definedName name="NBannéeANC" localSheetId="36">'Chg developpement commercial'!$G$94</definedName>
    <definedName name="NBannéeANC" localSheetId="38">'Chg developpement partenarial'!$G$94</definedName>
    <definedName name="NBannéeANC" localSheetId="37">'Chg developpement projet missio'!$G$94</definedName>
    <definedName name="NBannéeANC" localSheetId="35">'Chg developpement territoire'!$G$94</definedName>
    <definedName name="NBannéeANC" localSheetId="40">'Chg mission inclusion handicap'!$G$58</definedName>
    <definedName name="NBannéeANC" localSheetId="41">'Chg. de numérique éduc digita '!$G$74</definedName>
    <definedName name="NBannéeANC" localSheetId="42">Comptable!$G$94</definedName>
    <definedName name="NBannéeANC" localSheetId="44">'Conducteur de transports en com'!$G$94</definedName>
    <definedName name="NBannéeANC" localSheetId="43">'Conducteur d''engin'!$G$94</definedName>
    <definedName name="NBannéeANC" localSheetId="45">'Conseiller orientation insertio'!$G$94</definedName>
    <definedName name="NBannéeANC" localSheetId="46">'Coordinateur de formation'!$G$74</definedName>
    <definedName name="NBannéeANC" localSheetId="47">'Coordinateur de vie scolaire'!$G$94</definedName>
    <definedName name="NBannéeANC" localSheetId="92">'critères toutes catégories'!$G$191</definedName>
    <definedName name="NBannéeANC" localSheetId="48">CUISINIER!$G$94</definedName>
    <definedName name="NBannéeANC" localSheetId="49">Documentaliste!$G$97</definedName>
    <definedName name="NBannéeANC" localSheetId="51">'Educateur sportif'!$G$61</definedName>
    <definedName name="NBannéeANC" localSheetId="50">'Educateur VS Conseiller éduc'!$G$94</definedName>
    <definedName name="NBannéeANC" localSheetId="53">'Enseignant formateur cadre'!$G$97</definedName>
    <definedName name="NBannéeANC" localSheetId="52">'Enseignant-Formateur non cadre'!$G$94</definedName>
    <definedName name="NBannéeANC" localSheetId="54">'Gestionnaire de paie'!$G$94</definedName>
    <definedName name="NBannéeANC" localSheetId="55">'Gestionnaire RH'!$G$94</definedName>
    <definedName name="NBannéeANC" localSheetId="56">Infirmier!$G$97</definedName>
    <definedName name="NBannéeANC" localSheetId="57">'Maître professionnel'!$G$97</definedName>
    <definedName name="NBannéeANC" localSheetId="4">'Matrice Cat 1'!$G$66</definedName>
    <definedName name="NBannéeANC" localSheetId="100">'matrice Cat 1 non PVS'!$G$59</definedName>
    <definedName name="NBannéeANC" localSheetId="99">'Matrice Cat 1 PVS'!$G$66</definedName>
    <definedName name="NBannéeANC" localSheetId="3">'matrice Cat 2'!$G$94</definedName>
    <definedName name="NBannéeANC" localSheetId="93">'Matrice Cat 2 3criteres'!$G$61</definedName>
    <definedName name="NBannéeANC" localSheetId="95">'Matrice Cat 2 Manag'!$G$74</definedName>
    <definedName name="NBannéeANC" localSheetId="94">'Matrice Cat 2 Pédagogie'!$G$94</definedName>
    <definedName name="NBannéeANC" localSheetId="2">'Matrice Cat 3'!$G$97</definedName>
    <definedName name="NBannéeANC" localSheetId="98">'Matrice Cat 3 3critères'!$G$97</definedName>
    <definedName name="NBannéeANC" localSheetId="97">'Matrice Cat 3 Managemen'!$G$97</definedName>
    <definedName name="NBannéeANC" localSheetId="96">'matrice Cat3 manag et format'!$G$97</definedName>
    <definedName name="NBannéeANC" localSheetId="58">'Mission spécifique animateur'!$G$66</definedName>
    <definedName name="NBannéeANC" localSheetId="59">Moniteur!$G$94</definedName>
    <definedName name="NBannéeANC" localSheetId="60">'Ouvrier exploitation entreprise'!$G$60</definedName>
    <definedName name="NBannéeANC" localSheetId="61">Psychologue!$G$97</definedName>
    <definedName name="NBannéeANC" localSheetId="64">'Resp communication relations ex'!$G$97</definedName>
    <definedName name="NBannéeANC" localSheetId="66">'Resp cooperation internationale'!$G$97</definedName>
    <definedName name="NBannéeANC" localSheetId="68">'Resp développement commercial'!$G$97</definedName>
    <definedName name="NBannéeANC" localSheetId="69">'Resp developpement partenarial'!$G$97</definedName>
    <definedName name="NBannéeANC" localSheetId="70">'Resp developpement projet missi'!$G$97</definedName>
    <definedName name="NBannéeANC" localSheetId="71">'Resp développement territoire'!$G$97</definedName>
    <definedName name="NBannéeANC" localSheetId="72">'Resp experimentation recherche'!$G$97</definedName>
    <definedName name="NBannéeANC" localSheetId="73">'Resp exploitation entreprise at'!$G$97</definedName>
    <definedName name="NBannéeANC" localSheetId="63">'Responsable adm et financier'!$G$97</definedName>
    <definedName name="NBannéeANC" localSheetId="65">'Responsable comptable'!$G$97</definedName>
    <definedName name="NBannéeANC" localSheetId="77">'Responsable de structure UFA CF'!$G$97</definedName>
    <definedName name="NBannéeANC" localSheetId="80">'Responsable de vie scolaire'!$G$97</definedName>
    <definedName name="NBannéeANC" localSheetId="67">'Responsable démarche qualité'!$G$97</definedName>
    <definedName name="NBannéeANC" localSheetId="74">'Responsable hygiene sécurité pr'!$G$97</definedName>
    <definedName name="NBannéeANC" localSheetId="75">'Responsable informatique numeri'!$G$97</definedName>
    <definedName name="NBannéeANC" localSheetId="76">'Responsable maintenance bât equ'!$G$97</definedName>
    <definedName name="NBannéeANC" localSheetId="62">'Responsable Mission spécifique '!$G$97</definedName>
    <definedName name="NBannéeANC" localSheetId="78">'Responsable pédagogique'!$G$97</definedName>
    <definedName name="NBannéeANC" localSheetId="79">'Responsable RH'!$G$97</definedName>
    <definedName name="NBannéeANC" localSheetId="81">Secrétaire!$G$94</definedName>
    <definedName name="NBannéeANC" localSheetId="83">'Secrétaire de direction'!$G$61</definedName>
    <definedName name="NBannéeANC" localSheetId="82">'Secrétaire-comptable'!$G$94</definedName>
    <definedName name="NBannéeANC" localSheetId="84">'Surveillant Veilleur de nuit'!$G$59</definedName>
    <definedName name="NBannéeANC" localSheetId="89">'Technicien de laboratoire'!$G$94</definedName>
    <definedName name="NBannéeANC" localSheetId="86">'Technicien experimentation rech'!$G$94</definedName>
    <definedName name="NBannéeANC" localSheetId="85">'Technicien exploitation entrepr'!$G$94</definedName>
    <definedName name="NBannéeANC" localSheetId="88">'Technicien hygiene sécurité pré'!$G$94</definedName>
    <definedName name="NBannéeANC" localSheetId="87">'Technicien informatique numeriq'!$G$94</definedName>
    <definedName name="NBannéeANC" localSheetId="90">'Technicien maintenance bât equ'!$G$94</definedName>
    <definedName name="NBannéeANC" localSheetId="91">'Technicien réseau syst info'!$G$94</definedName>
    <definedName name="NBannéeANC">TOTAL!$G$191</definedName>
    <definedName name="NBsemCPayés" localSheetId="11">'Accomp Besoins éducatifs'!$G$63</definedName>
    <definedName name="NBsemCPayés" localSheetId="12">'Adjoint de direction'!$G$94</definedName>
    <definedName name="NBsemCPayés" localSheetId="13">'Adjoint pastorale scolaire'!$G$94</definedName>
    <definedName name="NBsemCPayés" localSheetId="14">'Administrateur réseau syst info'!$G$94</definedName>
    <definedName name="NBsemCPayés" localSheetId="15">'Agent de gardiennage'!$G$63</definedName>
    <definedName name="NBsemCPayés" localSheetId="16">'Agent de laboratoire'!$G$63</definedName>
    <definedName name="NBsemCPayés" localSheetId="17">'Agent de maintenance bât equip '!$G$56</definedName>
    <definedName name="NBsemCPayés" localSheetId="18">'Agent de service'!$G$56</definedName>
    <definedName name="NBsemCPayés" localSheetId="19">'Aide comptable'!$G$56</definedName>
    <definedName name="NBsemCPayés" localSheetId="20">'Aide cuisinier'!$G$63</definedName>
    <definedName name="NBsemCPayés" localSheetId="21">'Aide documentaliste '!$G$63</definedName>
    <definedName name="NBsemCPayés" localSheetId="22">'Animateur en CDR'!$G$63</definedName>
    <definedName name="NBsemCPayés" localSheetId="23">'Animateur Sportif'!$G$54</definedName>
    <definedName name="NBsemCPayés" localSheetId="24">'Assistant de direction'!$G$94</definedName>
    <definedName name="NBsemCPayés" localSheetId="25">'Assistant Educateur de Vie Sco'!$G$63</definedName>
    <definedName name="NBsemCPayés" localSheetId="26">'Assistant pédagogique'!$G$91</definedName>
    <definedName name="NBsemCPayés" localSheetId="27">'Cat 1 tous critères'!$G$63</definedName>
    <definedName name="NBsemCPayés" localSheetId="28">'Cat 2 tous critères'!$G$91</definedName>
    <definedName name="NBsemCPayés" localSheetId="29">'Cat 3 tous critères'!$G$94</definedName>
    <definedName name="NBsemCPayés" localSheetId="30">'Chef de cuisine'!$G$94</definedName>
    <definedName name="NBsemCPayés" localSheetId="31">'Chg accueil'!$G$63</definedName>
    <definedName name="NBsemCPayés" localSheetId="32">'Chg animation pastorale'!$G$91</definedName>
    <definedName name="NBsemCPayés" localSheetId="34">'Chg cooperation mobilité'!$G$91</definedName>
    <definedName name="NBsemCPayés" localSheetId="33">'Chg de communication relations '!$G$91</definedName>
    <definedName name="NBsemCPayés" localSheetId="39">'Chg de mission specifique compl'!$G$91</definedName>
    <definedName name="NBsemCPayés" localSheetId="36">'Chg developpement commercial'!$G$91</definedName>
    <definedName name="NBsemCPayés" localSheetId="38">'Chg developpement partenarial'!$G$91</definedName>
    <definedName name="NBsemCPayés" localSheetId="37">'Chg developpement projet missio'!$G$91</definedName>
    <definedName name="NBsemCPayés" localSheetId="35">'Chg developpement territoire'!$G$91</definedName>
    <definedName name="NBsemCPayés" localSheetId="40">'Chg mission inclusion handicap'!$G$55</definedName>
    <definedName name="NBsemCPayés" localSheetId="41">'Chg. de numérique éduc digita '!$G$71</definedName>
    <definedName name="NBsemCPayés" localSheetId="42">Comptable!$G$91</definedName>
    <definedName name="NBsemCPayés" localSheetId="44">'Conducteur de transports en com'!$G$91</definedName>
    <definedName name="NBsemCPayés" localSheetId="43">'Conducteur d''engin'!$G$91</definedName>
    <definedName name="NBsemCPayés" localSheetId="45">'Conseiller orientation insertio'!$G$91</definedName>
    <definedName name="NBsemCPayés" localSheetId="46">'Coordinateur de formation'!$G$71</definedName>
    <definedName name="NBsemCPayés" localSheetId="47">'Coordinateur de vie scolaire'!$G$91</definedName>
    <definedName name="NBsemCPayés" localSheetId="92">'critères toutes catégories'!$G$188</definedName>
    <definedName name="NBsemCPayés" localSheetId="48">CUISINIER!$G$91</definedName>
    <definedName name="NBsemCPayés" localSheetId="49">Documentaliste!$G$94</definedName>
    <definedName name="NBsemCPayés" localSheetId="51">'Educateur sportif'!$G$58</definedName>
    <definedName name="NBsemCPayés" localSheetId="50">'Educateur VS Conseiller éduc'!$G$91</definedName>
    <definedName name="NBsemCPayés" localSheetId="53">'Enseignant formateur cadre'!$G$94</definedName>
    <definedName name="NBsemCPayés" localSheetId="52">'Enseignant-Formateur non cadre'!$G$91</definedName>
    <definedName name="NBsemCPayés" localSheetId="54">'Gestionnaire de paie'!$G$91</definedName>
    <definedName name="NBsemCPayés" localSheetId="55">'Gestionnaire RH'!$G$91</definedName>
    <definedName name="NBsemCPayés" localSheetId="56">Infirmier!$G$94</definedName>
    <definedName name="NBsemCPayés" localSheetId="57">'Maître professionnel'!$G$94</definedName>
    <definedName name="NBsemCPayés" localSheetId="4">'Matrice Cat 1'!$G$63</definedName>
    <definedName name="NBsemCPayés" localSheetId="100">'matrice Cat 1 non PVS'!$G$56</definedName>
    <definedName name="NBsemCPayés" localSheetId="99">'Matrice Cat 1 PVS'!$G$63</definedName>
    <definedName name="NBsemCPayés" localSheetId="3">'matrice Cat 2'!$G$91</definedName>
    <definedName name="NBsemCPayés" localSheetId="93">'Matrice Cat 2 3criteres'!$G$58</definedName>
    <definedName name="NBsemCPayés" localSheetId="95">'Matrice Cat 2 Manag'!$G$71</definedName>
    <definedName name="NBsemCPayés" localSheetId="94">'Matrice Cat 2 Pédagogie'!$G$91</definedName>
    <definedName name="NBsemCPayés" localSheetId="2">'Matrice Cat 3'!$G$94</definedName>
    <definedName name="NBsemCPayés" localSheetId="98">'Matrice Cat 3 3critères'!$G$94</definedName>
    <definedName name="NBsemCPayés" localSheetId="97">'Matrice Cat 3 Managemen'!$G$94</definedName>
    <definedName name="NBsemCPayés" localSheetId="96">'matrice Cat3 manag et format'!$G$94</definedName>
    <definedName name="NBsemCPayés" localSheetId="58">'Mission spécifique animateur'!$G$63</definedName>
    <definedName name="NBsemCPayés" localSheetId="59">Moniteur!$G$91</definedName>
    <definedName name="NBsemCPayés" localSheetId="60">'Ouvrier exploitation entreprise'!$G$57</definedName>
    <definedName name="NBsemCPayés" localSheetId="61">Psychologue!$G$94</definedName>
    <definedName name="NBsemCPayés" localSheetId="64">'Resp communication relations ex'!$G$94</definedName>
    <definedName name="NBsemCPayés" localSheetId="66">'Resp cooperation internationale'!$G$94</definedName>
    <definedName name="NBsemCPayés" localSheetId="68">'Resp développement commercial'!$G$94</definedName>
    <definedName name="NBsemCPayés" localSheetId="69">'Resp developpement partenarial'!$G$94</definedName>
    <definedName name="NBsemCPayés" localSheetId="70">'Resp developpement projet missi'!$G$94</definedName>
    <definedName name="NBsemCPayés" localSheetId="71">'Resp développement territoire'!$G$94</definedName>
    <definedName name="NBsemCPayés" localSheetId="72">'Resp experimentation recherche'!$G$94</definedName>
    <definedName name="NBsemCPayés" localSheetId="73">'Resp exploitation entreprise at'!$G$94</definedName>
    <definedName name="NBsemCPayés" localSheetId="63">'Responsable adm et financier'!$G$94</definedName>
    <definedName name="NBsemCPayés" localSheetId="65">'Responsable comptable'!$G$94</definedName>
    <definedName name="NBsemCPayés" localSheetId="77">'Responsable de structure UFA CF'!$G$94</definedName>
    <definedName name="NBsemCPayés" localSheetId="80">'Responsable de vie scolaire'!$G$94</definedName>
    <definedName name="NBsemCPayés" localSheetId="67">'Responsable démarche qualité'!$G$94</definedName>
    <definedName name="NBsemCPayés" localSheetId="74">'Responsable hygiene sécurité pr'!$G$94</definedName>
    <definedName name="NBsemCPayés" localSheetId="75">'Responsable informatique numeri'!$G$94</definedName>
    <definedName name="NBsemCPayés" localSheetId="76">'Responsable maintenance bât equ'!$G$94</definedName>
    <definedName name="NBsemCPayés" localSheetId="62">'Responsable Mission spécifique '!$G$94</definedName>
    <definedName name="NBsemCPayés" localSheetId="78">'Responsable pédagogique'!$G$94</definedName>
    <definedName name="NBsemCPayés" localSheetId="79">'Responsable RH'!$G$94</definedName>
    <definedName name="NBsemCPayés" localSheetId="81">Secrétaire!$G$91</definedName>
    <definedName name="NBsemCPayés" localSheetId="83">'Secrétaire de direction'!$G$58</definedName>
    <definedName name="NBsemCPayés" localSheetId="82">'Secrétaire-comptable'!$G$91</definedName>
    <definedName name="NBsemCPayés" localSheetId="84">'Surveillant Veilleur de nuit'!$G$56</definedName>
    <definedName name="NBsemCPayés" localSheetId="89">'Technicien de laboratoire'!$G$91</definedName>
    <definedName name="NBsemCPayés" localSheetId="86">'Technicien experimentation rech'!$G$91</definedName>
    <definedName name="NBsemCPayés" localSheetId="85">'Technicien exploitation entrepr'!$G$91</definedName>
    <definedName name="NBsemCPayés" localSheetId="88">'Technicien hygiene sécurité pré'!$G$91</definedName>
    <definedName name="NBsemCPayés" localSheetId="87">'Technicien informatique numeriq'!$G$91</definedName>
    <definedName name="NBsemCPayés" localSheetId="90">'Technicien maintenance bât equ'!$G$91</definedName>
    <definedName name="NBsemCPayés" localSheetId="91">'Technicien réseau syst info'!$G$91</definedName>
    <definedName name="NBsemCPayés">TOTAL!$G$188</definedName>
    <definedName name="PointAnciennete" localSheetId="11">'Accomp Besoins éducatifs'!$G$70</definedName>
    <definedName name="PointAnciennete" localSheetId="12">'Adjoint de direction'!$G$103</definedName>
    <definedName name="PointAnciennete" localSheetId="13">'Adjoint pastorale scolaire'!$G$103</definedName>
    <definedName name="PointAnciennete" localSheetId="14">'Administrateur réseau syst info'!$G$103</definedName>
    <definedName name="PointAnciennete" localSheetId="15">'Agent de gardiennage'!$G$72</definedName>
    <definedName name="PointAnciennete" localSheetId="16">'Agent de laboratoire'!$G$72</definedName>
    <definedName name="PointAnciennete" localSheetId="17">'Agent de maintenance bât equip '!$G$65</definedName>
    <definedName name="PointAnciennete" localSheetId="18">'Agent de service'!$G$65</definedName>
    <definedName name="PointAnciennete" localSheetId="19">'Aide comptable'!$G$65</definedName>
    <definedName name="PointAnciennete" localSheetId="20">'Aide cuisinier'!$G$72</definedName>
    <definedName name="PointAnciennete" localSheetId="21">'Aide documentaliste '!$G$72</definedName>
    <definedName name="PointAnciennete" localSheetId="22">'Animateur en CDR'!$G$72</definedName>
    <definedName name="PointAnciennete" localSheetId="23">'Animateur Sportif'!$G$63</definedName>
    <definedName name="PointAnciennete" localSheetId="24">'Assistant de direction'!$G$103</definedName>
    <definedName name="PointAnciennete" localSheetId="25">'Assistant Educateur de Vie Sco'!$G$72</definedName>
    <definedName name="PointAnciennete" localSheetId="26">'Assistant pédagogique'!$G$100</definedName>
    <definedName name="PointAnciennete" localSheetId="27">'Cat 1 tous critères'!$G$72</definedName>
    <definedName name="PointAnciennete" localSheetId="28">'Cat 2 tous critères'!$G$100</definedName>
    <definedName name="PointAnciennete" localSheetId="29">'Cat 3 tous critères'!$G$103</definedName>
    <definedName name="PointAnciennete" localSheetId="30">'Chef de cuisine'!$G$103</definedName>
    <definedName name="PointAnciennete" localSheetId="31">'Chg accueil'!$G$72</definedName>
    <definedName name="PointAnciennete" localSheetId="32">'Chg animation pastorale'!$G$100</definedName>
    <definedName name="PointAnciennete" localSheetId="34">'Chg cooperation mobilité'!$G$100</definedName>
    <definedName name="PointAnciennete" localSheetId="33">'Chg de communication relations '!$G$100</definedName>
    <definedName name="PointAnciennete" localSheetId="39">'Chg de mission specifique compl'!$G$100</definedName>
    <definedName name="PointAnciennete" localSheetId="36">'Chg developpement commercial'!$G$100</definedName>
    <definedName name="PointAnciennete" localSheetId="38">'Chg developpement partenarial'!$G$100</definedName>
    <definedName name="PointAnciennete" localSheetId="37">'Chg developpement projet missio'!$G$100</definedName>
    <definedName name="PointAnciennete" localSheetId="35">'Chg developpement territoire'!$G$100</definedName>
    <definedName name="PointAnciennete" localSheetId="40">'Chg mission inclusion handicap'!$G$64</definedName>
    <definedName name="PointAnciennete" localSheetId="41">'Chg. de numérique éduc digita '!$G$80</definedName>
    <definedName name="PointAnciennete" localSheetId="42">Comptable!$G$100</definedName>
    <definedName name="PointAnciennete" localSheetId="44">'Conducteur de transports en com'!$G$100</definedName>
    <definedName name="PointAnciennete" localSheetId="43">'Conducteur d''engin'!$G$100</definedName>
    <definedName name="PointAnciennete" localSheetId="45">'Conseiller orientation insertio'!$G$100</definedName>
    <definedName name="PointAnciennete" localSheetId="46">'Coordinateur de formation'!$G$80</definedName>
    <definedName name="PointAnciennete" localSheetId="47">'Coordinateur de vie scolaire'!$G$100</definedName>
    <definedName name="PointAnciennete" localSheetId="92">'critères toutes catégories'!$G$197</definedName>
    <definedName name="PointAnciennete" localSheetId="48">CUISINIER!$G$100</definedName>
    <definedName name="PointAnciennete" localSheetId="49">Documentaliste!$G$103</definedName>
    <definedName name="PointAnciennete" localSheetId="51">'Educateur sportif'!$G$67</definedName>
    <definedName name="PointAnciennete" localSheetId="50">'Educateur VS Conseiller éduc'!$G$100</definedName>
    <definedName name="PointAnciennete" localSheetId="53">'Enseignant formateur cadre'!$G$103</definedName>
    <definedName name="PointAnciennete" localSheetId="52">'Enseignant-Formateur non cadre'!$G$100</definedName>
    <definedName name="PointAnciennete" localSheetId="54">'Gestionnaire de paie'!$G$100</definedName>
    <definedName name="PointAnciennete" localSheetId="55">'Gestionnaire RH'!$G$100</definedName>
    <definedName name="PointAnciennete" localSheetId="56">Infirmier!$G$103</definedName>
    <definedName name="PointAnciennete" localSheetId="57">'Maître professionnel'!$G$103</definedName>
    <definedName name="PointAnciennete" localSheetId="4">'Matrice Cat 1'!$G$72</definedName>
    <definedName name="PointAnciennete" localSheetId="100">'matrice Cat 1 non PVS'!$G$65</definedName>
    <definedName name="PointAnciennete" localSheetId="99">'Matrice Cat 1 PVS'!$G$72</definedName>
    <definedName name="PointAnciennete" localSheetId="3">'matrice Cat 2'!$G$100</definedName>
    <definedName name="PointAnciennete" localSheetId="93">'Matrice Cat 2 3criteres'!$G$67</definedName>
    <definedName name="PointAnciennete" localSheetId="95">'Matrice Cat 2 Manag'!$G$80</definedName>
    <definedName name="PointAnciennete" localSheetId="94">'Matrice Cat 2 Pédagogie'!$G$100</definedName>
    <definedName name="PointAnciennete" localSheetId="2">'Matrice Cat 3'!$G$103</definedName>
    <definedName name="PointAnciennete" localSheetId="98">'Matrice Cat 3 3critères'!$G$103</definedName>
    <definedName name="PointAnciennete" localSheetId="97">'Matrice Cat 3 Managemen'!$G$103</definedName>
    <definedName name="PointAnciennete" localSheetId="96">'matrice Cat3 manag et format'!$G$103</definedName>
    <definedName name="PointAnciennete" localSheetId="58">'Mission spécifique animateur'!$G$72</definedName>
    <definedName name="PointAnciennete" localSheetId="59">Moniteur!$G$100</definedName>
    <definedName name="PointAnciennete" localSheetId="60">'Ouvrier exploitation entreprise'!$G$66</definedName>
    <definedName name="PointAnciennete" localSheetId="61">Psychologue!$G$103</definedName>
    <definedName name="PointAnciennete" localSheetId="64">'Resp communication relations ex'!$G$103</definedName>
    <definedName name="PointAnciennete" localSheetId="66">'Resp cooperation internationale'!$G$103</definedName>
    <definedName name="PointAnciennete" localSheetId="68">'Resp développement commercial'!$G$103</definedName>
    <definedName name="PointAnciennete" localSheetId="69">'Resp developpement partenarial'!$G$103</definedName>
    <definedName name="PointAnciennete" localSheetId="70">'Resp developpement projet missi'!$G$103</definedName>
    <definedName name="PointAnciennete" localSheetId="71">'Resp développement territoire'!$G$103</definedName>
    <definedName name="PointAnciennete" localSheetId="72">'Resp experimentation recherche'!$G$103</definedName>
    <definedName name="PointAnciennete" localSheetId="73">'Resp exploitation entreprise at'!$G$103</definedName>
    <definedName name="PointAnciennete" localSheetId="63">'Responsable adm et financier'!$G$103</definedName>
    <definedName name="PointAnciennete" localSheetId="65">'Responsable comptable'!$G$103</definedName>
    <definedName name="PointAnciennete" localSheetId="77">'Responsable de structure UFA CF'!$G$103</definedName>
    <definedName name="PointAnciennete" localSheetId="80">'Responsable de vie scolaire'!$G$103</definedName>
    <definedName name="PointAnciennete" localSheetId="67">'Responsable démarche qualité'!$G$103</definedName>
    <definedName name="PointAnciennete" localSheetId="74">'Responsable hygiene sécurité pr'!$G$103</definedName>
    <definedName name="PointAnciennete" localSheetId="75">'Responsable informatique numeri'!$G$103</definedName>
    <definedName name="PointAnciennete" localSheetId="76">'Responsable maintenance bât equ'!$G$103</definedName>
    <definedName name="PointAnciennete" localSheetId="62">'Responsable Mission spécifique '!$G$103</definedName>
    <definedName name="PointAnciennete" localSheetId="78">'Responsable pédagogique'!$G$103</definedName>
    <definedName name="PointAnciennete" localSheetId="79">'Responsable RH'!$G$103</definedName>
    <definedName name="PointAnciennete" localSheetId="81">Secrétaire!$G$100</definedName>
    <definedName name="PointAnciennete" localSheetId="83">'Secrétaire de direction'!$G$67</definedName>
    <definedName name="PointAnciennete" localSheetId="82">'Secrétaire-comptable'!$G$100</definedName>
    <definedName name="PointAnciennete" localSheetId="84">'Surveillant Veilleur de nuit'!$G$65</definedName>
    <definedName name="PointAnciennete" localSheetId="89">'Technicien de laboratoire'!$G$100</definedName>
    <definedName name="PointAnciennete" localSheetId="86">'Technicien experimentation rech'!$G$100</definedName>
    <definedName name="PointAnciennete" localSheetId="85">'Technicien exploitation entrepr'!$G$100</definedName>
    <definedName name="PointAnciennete" localSheetId="88">'Technicien hygiene sécurité pré'!$G$100</definedName>
    <definedName name="PointAnciennete" localSheetId="87">'Technicien informatique numeriq'!$G$100</definedName>
    <definedName name="PointAnciennete" localSheetId="90">'Technicien maintenance bât equ'!$G$100</definedName>
    <definedName name="PointAnciennete" localSheetId="91">'Technicien réseau syst info'!$G$100</definedName>
    <definedName name="PointAnciennete">TOTAL!$G$197</definedName>
    <definedName name="PointAutreCClassant" localSheetId="11">'Accomp Besoins éducatifs'!$L$63</definedName>
    <definedName name="PointAutreCClassant" localSheetId="12">'Adjoint de direction'!$L$94</definedName>
    <definedName name="PointAutreCClassant" localSheetId="13">'Adjoint pastorale scolaire'!$L$94</definedName>
    <definedName name="PointAutreCClassant" localSheetId="14">'Administrateur réseau syst info'!$L$94</definedName>
    <definedName name="PointAutreCClassant" localSheetId="15">'Agent de gardiennage'!$L$63</definedName>
    <definedName name="PointAutreCClassant" localSheetId="16">'Agent de laboratoire'!$L$63</definedName>
    <definedName name="PointAutreCClassant" localSheetId="17">'Agent de maintenance bât equip '!$L$56</definedName>
    <definedName name="PointAutreCClassant" localSheetId="18">'Agent de service'!$L$56</definedName>
    <definedName name="PointAutreCClassant" localSheetId="19">'Aide comptable'!$L$56</definedName>
    <definedName name="PointAutreCClassant" localSheetId="20">'Aide cuisinier'!$L$63</definedName>
    <definedName name="PointAutreCClassant" localSheetId="21">'Aide documentaliste '!$L$63</definedName>
    <definedName name="PointAutreCClassant" localSheetId="22">'Animateur en CDR'!$L$63</definedName>
    <definedName name="PointAutreCClassant" localSheetId="23">'Animateur Sportif'!$L$54</definedName>
    <definedName name="PointAutreCClassant" localSheetId="24">'Assistant de direction'!$L$94</definedName>
    <definedName name="PointAutreCClassant" localSheetId="25">'Assistant Educateur de Vie Sco'!$L$63</definedName>
    <definedName name="PointAutreCClassant" localSheetId="26">'Assistant pédagogique'!$L$91</definedName>
    <definedName name="PointAutreCClassant" localSheetId="27">'Cat 1 tous critères'!$L$63</definedName>
    <definedName name="PointAutreCClassant" localSheetId="28">'Cat 2 tous critères'!$L$91</definedName>
    <definedName name="PointAutreCClassant" localSheetId="29">'Cat 3 tous critères'!$L$94</definedName>
    <definedName name="PointAutreCClassant" localSheetId="30">'Chef de cuisine'!$L$94</definedName>
    <definedName name="PointAutreCClassant" localSheetId="31">'Chg accueil'!$L$63</definedName>
    <definedName name="PointAutreCClassant" localSheetId="32">'Chg animation pastorale'!$L$91</definedName>
    <definedName name="PointAutreCClassant" localSheetId="34">'Chg cooperation mobilité'!$L$91</definedName>
    <definedName name="PointAutreCClassant" localSheetId="33">'Chg de communication relations '!$L$91</definedName>
    <definedName name="PointAutreCClassant" localSheetId="39">'Chg de mission specifique compl'!$L$91</definedName>
    <definedName name="PointAutreCClassant" localSheetId="36">'Chg developpement commercial'!$L$91</definedName>
    <definedName name="PointAutreCClassant" localSheetId="38">'Chg developpement partenarial'!$L$91</definedName>
    <definedName name="PointAutreCClassant" localSheetId="37">'Chg developpement projet missio'!$L$91</definedName>
    <definedName name="PointAutreCClassant" localSheetId="35">'Chg developpement territoire'!$L$91</definedName>
    <definedName name="PointAutreCClassant" localSheetId="40">'Chg mission inclusion handicap'!$L$55</definedName>
    <definedName name="PointAutreCClassant" localSheetId="41">'Chg. de numérique éduc digita '!$L$71</definedName>
    <definedName name="PointAutreCClassant" localSheetId="42">Comptable!$L$91</definedName>
    <definedName name="PointAutreCClassant" localSheetId="44">'Conducteur de transports en com'!$L$91</definedName>
    <definedName name="PointAutreCClassant" localSheetId="43">'Conducteur d''engin'!$L$91</definedName>
    <definedName name="PointAutreCClassant" localSheetId="45">'Conseiller orientation insertio'!$L$91</definedName>
    <definedName name="PointAutreCClassant" localSheetId="46">'Coordinateur de formation'!$L$71</definedName>
    <definedName name="PointAutreCClassant" localSheetId="47">'Coordinateur de vie scolaire'!$L$91</definedName>
    <definedName name="PointAutreCClassant" localSheetId="92">'critères toutes catégories'!$L$188</definedName>
    <definedName name="PointAutreCClassant" localSheetId="48">CUISINIER!$L$91</definedName>
    <definedName name="PointAutreCClassant" localSheetId="49">Documentaliste!$L$94</definedName>
    <definedName name="PointAutreCClassant" localSheetId="51">'Educateur sportif'!$L$58</definedName>
    <definedName name="PointAutreCClassant" localSheetId="50">'Educateur VS Conseiller éduc'!$L$91</definedName>
    <definedName name="PointAutreCClassant" localSheetId="53">'Enseignant formateur cadre'!$L$94</definedName>
    <definedName name="PointAutreCClassant" localSheetId="52">'Enseignant-Formateur non cadre'!$L$91</definedName>
    <definedName name="PointAutreCClassant" localSheetId="54">'Gestionnaire de paie'!$L$91</definedName>
    <definedName name="PointAutreCClassant" localSheetId="55">'Gestionnaire RH'!$L$91</definedName>
    <definedName name="PointAutreCClassant" localSheetId="56">Infirmier!$L$94</definedName>
    <definedName name="PointAutreCClassant" localSheetId="57">'Maître professionnel'!$L$94</definedName>
    <definedName name="PointAutreCClassant" localSheetId="4">'Matrice Cat 1'!$L$63</definedName>
    <definedName name="PointAutreCClassant" localSheetId="100">'matrice Cat 1 non PVS'!$L$56</definedName>
    <definedName name="PointAutreCClassant" localSheetId="99">'Matrice Cat 1 PVS'!$L$63</definedName>
    <definedName name="PointAutreCClassant" localSheetId="3">'matrice Cat 2'!$L$91</definedName>
    <definedName name="PointAutreCClassant" localSheetId="93">'Matrice Cat 2 3criteres'!$L$58</definedName>
    <definedName name="PointAutreCClassant" localSheetId="95">'Matrice Cat 2 Manag'!$L$71</definedName>
    <definedName name="PointAutreCClassant" localSheetId="94">'Matrice Cat 2 Pédagogie'!$L$91</definedName>
    <definedName name="PointAutreCClassant" localSheetId="2">'Matrice Cat 3'!$L$94</definedName>
    <definedName name="PointAutreCClassant" localSheetId="98">'Matrice Cat 3 3critères'!$L$94</definedName>
    <definedName name="PointAutreCClassant" localSheetId="97">'Matrice Cat 3 Managemen'!$L$94</definedName>
    <definedName name="PointAutreCClassant" localSheetId="96">'matrice Cat3 manag et format'!$L$94</definedName>
    <definedName name="PointAutreCClassant" localSheetId="58">'Mission spécifique animateur'!$L$63</definedName>
    <definedName name="PointAutreCClassant" localSheetId="59">Moniteur!$L$91</definedName>
    <definedName name="PointAutreCClassant" localSheetId="60">'Ouvrier exploitation entreprise'!$L$57</definedName>
    <definedName name="PointAutreCClassant" localSheetId="61">Psychologue!$L$94</definedName>
    <definedName name="PointAutreCClassant" localSheetId="64">'Resp communication relations ex'!$L$94</definedName>
    <definedName name="PointAutreCClassant" localSheetId="66">'Resp cooperation internationale'!$L$94</definedName>
    <definedName name="PointAutreCClassant" localSheetId="68">'Resp développement commercial'!$L$94</definedName>
    <definedName name="PointAutreCClassant" localSheetId="69">'Resp developpement partenarial'!$L$94</definedName>
    <definedName name="PointAutreCClassant" localSheetId="70">'Resp developpement projet missi'!$L$94</definedName>
    <definedName name="PointAutreCClassant" localSheetId="71">'Resp développement territoire'!$L$94</definedName>
    <definedName name="PointAutreCClassant" localSheetId="72">'Resp experimentation recherche'!$L$94</definedName>
    <definedName name="PointAutreCClassant" localSheetId="73">'Resp exploitation entreprise at'!$L$94</definedName>
    <definedName name="PointAutreCClassant" localSheetId="63">'Responsable adm et financier'!$L$94</definedName>
    <definedName name="PointAutreCClassant" localSheetId="65">'Responsable comptable'!$L$94</definedName>
    <definedName name="PointAutreCClassant" localSheetId="77">'Responsable de structure UFA CF'!$L$94</definedName>
    <definedName name="PointAutreCClassant" localSheetId="80">'Responsable de vie scolaire'!$L$94</definedName>
    <definedName name="PointAutreCClassant" localSheetId="67">'Responsable démarche qualité'!$L$94</definedName>
    <definedName name="PointAutreCClassant" localSheetId="74">'Responsable hygiene sécurité pr'!$L$94</definedName>
    <definedName name="PointAutreCClassant" localSheetId="75">'Responsable informatique numeri'!$L$94</definedName>
    <definedName name="PointAutreCClassant" localSheetId="76">'Responsable maintenance bât equ'!$L$94</definedName>
    <definedName name="PointAutreCClassant" localSheetId="62">'Responsable Mission spécifique '!$L$94</definedName>
    <definedName name="PointAutreCClassant" localSheetId="78">'Responsable pédagogique'!$L$94</definedName>
    <definedName name="PointAutreCClassant" localSheetId="79">'Responsable RH'!$L$94</definedName>
    <definedName name="PointAutreCClassant" localSheetId="81">Secrétaire!$L$91</definedName>
    <definedName name="PointAutreCClassant" localSheetId="83">'Secrétaire de direction'!$L$58</definedName>
    <definedName name="PointAutreCClassant" localSheetId="82">'Secrétaire-comptable'!$L$91</definedName>
    <definedName name="PointAutreCClassant" localSheetId="84">'Surveillant Veilleur de nuit'!$L$56</definedName>
    <definedName name="PointAutreCClassant" localSheetId="89">'Technicien de laboratoire'!$L$91</definedName>
    <definedName name="PointAutreCClassant" localSheetId="86">'Technicien experimentation rech'!$L$91</definedName>
    <definedName name="PointAutreCClassant" localSheetId="85">'Technicien exploitation entrepr'!$L$91</definedName>
    <definedName name="PointAutreCClassant" localSheetId="88">'Technicien hygiene sécurité pré'!$L$91</definedName>
    <definedName name="PointAutreCClassant" localSheetId="87">'Technicien informatique numeriq'!$L$91</definedName>
    <definedName name="PointAutreCClassant" localSheetId="90">'Technicien maintenance bât equ'!$L$91</definedName>
    <definedName name="PointAutreCClassant" localSheetId="91">'Technicien réseau syst info'!$L$91</definedName>
    <definedName name="PointAutreCClassant">TOTAL!$L$188</definedName>
    <definedName name="PointBONIFICATION" localSheetId="11">'Accomp Besoins éducatifs'!$G$79</definedName>
    <definedName name="PointBONIFICATION" localSheetId="12">'Adjoint de direction'!$G$105</definedName>
    <definedName name="PointBONIFICATION" localSheetId="13">'Adjoint pastorale scolaire'!$G$105</definedName>
    <definedName name="PointBONIFICATION" localSheetId="14">'Administrateur réseau syst info'!$G$105</definedName>
    <definedName name="PointBONIFICATION" localSheetId="15">'Agent de gardiennage'!$G$74</definedName>
    <definedName name="PointBONIFICATION" localSheetId="16">'Agent de laboratoire'!$G$74</definedName>
    <definedName name="PointBONIFICATION" localSheetId="17">'Agent de maintenance bât equip '!$G$67</definedName>
    <definedName name="PointBONIFICATION" localSheetId="18">'Agent de service'!$G$67</definedName>
    <definedName name="PointBONIFICATION" localSheetId="19">'Aide comptable'!$G$67</definedName>
    <definedName name="PointBONIFICATION" localSheetId="20">'Aide cuisinier'!$G$74</definedName>
    <definedName name="PointBONIFICATION" localSheetId="21">'Aide documentaliste '!$G$74</definedName>
    <definedName name="PointBONIFICATION" localSheetId="22">'Animateur en CDR'!$G$74</definedName>
    <definedName name="PointBONIFICATION" localSheetId="23">'Animateur Sportif'!$G$65</definedName>
    <definedName name="PointBONIFICATION" localSheetId="24">'Assistant de direction'!$G$105</definedName>
    <definedName name="PointBONIFICATION" localSheetId="25">'Assistant Educateur de Vie Sco'!$G$74</definedName>
    <definedName name="PointBONIFICATION" localSheetId="26">'Assistant pédagogique'!$G$102</definedName>
    <definedName name="PointBONIFICATION" localSheetId="27">'Cat 1 tous critères'!$G$74</definedName>
    <definedName name="PointBONIFICATION" localSheetId="28">'Cat 2 tous critères'!$G$102</definedName>
    <definedName name="PointBONIFICATION" localSheetId="29">'Cat 3 tous critères'!$G$105</definedName>
    <definedName name="PointBONIFICATION" localSheetId="30">'Chef de cuisine'!$G$105</definedName>
    <definedName name="PointBONIFICATION" localSheetId="31">'Chg accueil'!$G$74</definedName>
    <definedName name="PointBONIFICATION" localSheetId="32">'Chg animation pastorale'!$G$102</definedName>
    <definedName name="PointBONIFICATION" localSheetId="34">'Chg cooperation mobilité'!$G$102</definedName>
    <definedName name="PointBONIFICATION" localSheetId="33">'Chg de communication relations '!$G$102</definedName>
    <definedName name="PointBONIFICATION" localSheetId="39">'Chg de mission specifique compl'!$G$102</definedName>
    <definedName name="PointBONIFICATION" localSheetId="36">'Chg developpement commercial'!$G$102</definedName>
    <definedName name="PointBONIFICATION" localSheetId="38">'Chg developpement partenarial'!$G$102</definedName>
    <definedName name="PointBONIFICATION" localSheetId="37">'Chg developpement projet missio'!$G$102</definedName>
    <definedName name="PointBONIFICATION" localSheetId="35">'Chg developpement territoire'!$G$102</definedName>
    <definedName name="PointBONIFICATION" localSheetId="40">'Chg mission inclusion handicap'!$G$66</definedName>
    <definedName name="PointBONIFICATION" localSheetId="41">'Chg. de numérique éduc digita '!$G$82</definedName>
    <definedName name="PointBONIFICATION" localSheetId="42">Comptable!$G$102</definedName>
    <definedName name="PointBONIFICATION" localSheetId="44">'Conducteur de transports en com'!$G$102</definedName>
    <definedName name="PointBONIFICATION" localSheetId="43">'Conducteur d''engin'!$G$102</definedName>
    <definedName name="PointBONIFICATION" localSheetId="45">'Conseiller orientation insertio'!$G$102</definedName>
    <definedName name="PointBONIFICATION" localSheetId="46">'Coordinateur de formation'!$G$82</definedName>
    <definedName name="PointBONIFICATION" localSheetId="47">'Coordinateur de vie scolaire'!$G$102</definedName>
    <definedName name="PointBONIFICATION" localSheetId="92">'critères toutes catégories'!$G$199</definedName>
    <definedName name="PointBONIFICATION" localSheetId="48">CUISINIER!$G$102</definedName>
    <definedName name="PointBONIFICATION" localSheetId="49">Documentaliste!$G$105</definedName>
    <definedName name="PointBONIFICATION" localSheetId="51">'Educateur sportif'!$G$69</definedName>
    <definedName name="PointBONIFICATION" localSheetId="50">'Educateur VS Conseiller éduc'!$G$102</definedName>
    <definedName name="PointBONIFICATION" localSheetId="53">'Enseignant formateur cadre'!$G$105</definedName>
    <definedName name="PointBONIFICATION" localSheetId="52">'Enseignant-Formateur non cadre'!$G$102</definedName>
    <definedName name="PointBONIFICATION" localSheetId="54">'Gestionnaire de paie'!$G$102</definedName>
    <definedName name="PointBONIFICATION" localSheetId="55">'Gestionnaire RH'!$G$102</definedName>
    <definedName name="PointBONIFICATION" localSheetId="56">Infirmier!$G$105</definedName>
    <definedName name="PointBONIFICATION" localSheetId="57">'Maître professionnel'!$G$105</definedName>
    <definedName name="PointBONIFICATION" localSheetId="4">'Matrice Cat 1'!$G$74</definedName>
    <definedName name="PointBONIFICATION" localSheetId="100">'matrice Cat 1 non PVS'!$G$67</definedName>
    <definedName name="PointBONIFICATION" localSheetId="99">'Matrice Cat 1 PVS'!$G$74</definedName>
    <definedName name="PointBONIFICATION" localSheetId="3">'matrice Cat 2'!$G$102</definedName>
    <definedName name="PointBONIFICATION" localSheetId="93">'Matrice Cat 2 3criteres'!$G$69</definedName>
    <definedName name="PointBONIFICATION" localSheetId="95">'Matrice Cat 2 Manag'!$G$82</definedName>
    <definedName name="PointBONIFICATION" localSheetId="94">'Matrice Cat 2 Pédagogie'!$G$102</definedName>
    <definedName name="PointBONIFICATION" localSheetId="2">'Matrice Cat 3'!$G$105</definedName>
    <definedName name="PointBONIFICATION" localSheetId="98">'Matrice Cat 3 3critères'!$G$105</definedName>
    <definedName name="PointBONIFICATION" localSheetId="97">'Matrice Cat 3 Managemen'!$G$105</definedName>
    <definedName name="PointBONIFICATION" localSheetId="96">'matrice Cat3 manag et format'!$G$105</definedName>
    <definedName name="PointBONIFICATION" localSheetId="58">'Mission spécifique animateur'!$G$74</definedName>
    <definedName name="PointBONIFICATION" localSheetId="59">Moniteur!$G$102</definedName>
    <definedName name="PointBONIFICATION" localSheetId="60">'Ouvrier exploitation entreprise'!$G$68</definedName>
    <definedName name="PointBONIFICATION" localSheetId="61">Psychologue!$G$105</definedName>
    <definedName name="PointBONIFICATION" localSheetId="64">'Resp communication relations ex'!$G$105</definedName>
    <definedName name="PointBONIFICATION" localSheetId="66">'Resp cooperation internationale'!$G$105</definedName>
    <definedName name="PointBONIFICATION" localSheetId="68">'Resp développement commercial'!$G$105</definedName>
    <definedName name="PointBONIFICATION" localSheetId="69">'Resp developpement partenarial'!$G$105</definedName>
    <definedName name="PointBONIFICATION" localSheetId="70">'Resp developpement projet missi'!$G$105</definedName>
    <definedName name="PointBONIFICATION" localSheetId="71">'Resp développement territoire'!$G$105</definedName>
    <definedName name="PointBONIFICATION" localSheetId="72">'Resp experimentation recherche'!$G$105</definedName>
    <definedName name="PointBONIFICATION" localSheetId="73">'Resp exploitation entreprise at'!$G$105</definedName>
    <definedName name="PointBONIFICATION" localSheetId="63">'Responsable adm et financier'!$G$105</definedName>
    <definedName name="PointBONIFICATION" localSheetId="65">'Responsable comptable'!$G$105</definedName>
    <definedName name="PointBONIFICATION" localSheetId="77">'Responsable de structure UFA CF'!$G$105</definedName>
    <definedName name="PointBONIFICATION" localSheetId="80">'Responsable de vie scolaire'!$G$105</definedName>
    <definedName name="PointBONIFICATION" localSheetId="67">'Responsable démarche qualité'!$G$105</definedName>
    <definedName name="PointBONIFICATION" localSheetId="74">'Responsable hygiene sécurité pr'!$G$105</definedName>
    <definedName name="PointBONIFICATION" localSheetId="75">'Responsable informatique numeri'!$G$105</definedName>
    <definedName name="PointBONIFICATION" localSheetId="76">'Responsable maintenance bât equ'!$G$105</definedName>
    <definedName name="PointBONIFICATION" localSheetId="62">'Responsable Mission spécifique '!$G$105</definedName>
    <definedName name="PointBONIFICATION" localSheetId="78">'Responsable pédagogique'!$G$105</definedName>
    <definedName name="PointBONIFICATION" localSheetId="79">'Responsable RH'!$G$105</definedName>
    <definedName name="PointBONIFICATION" localSheetId="81">Secrétaire!$G$102</definedName>
    <definedName name="PointBONIFICATION" localSheetId="83">'Secrétaire de direction'!$G$69</definedName>
    <definedName name="PointBONIFICATION" localSheetId="82">'Secrétaire-comptable'!$G$102</definedName>
    <definedName name="PointBONIFICATION" localSheetId="84">'Surveillant Veilleur de nuit'!$G$67</definedName>
    <definedName name="PointBONIFICATION" localSheetId="89">'Technicien de laboratoire'!$G$102</definedName>
    <definedName name="PointBONIFICATION" localSheetId="86">'Technicien experimentation rech'!$G$102</definedName>
    <definedName name="PointBONIFICATION" localSheetId="85">'Technicien exploitation entrepr'!$G$102</definedName>
    <definedName name="PointBONIFICATION" localSheetId="88">'Technicien hygiene sécurité pré'!$G$102</definedName>
    <definedName name="PointBONIFICATION" localSheetId="87">'Technicien informatique numeriq'!$G$102</definedName>
    <definedName name="PointBONIFICATION" localSheetId="90">'Technicien maintenance bât equ'!$G$102</definedName>
    <definedName name="PointBONIFICATION" localSheetId="91">'Technicien réseau syst info'!$G$102</definedName>
    <definedName name="PointBONIFICATION">TOTAL!$G$199</definedName>
    <definedName name="PointCPay" localSheetId="11">'Accomp Besoins éducatifs'!$G$69</definedName>
    <definedName name="PointCPay" localSheetId="12">'Adjoint de direction'!$G$102</definedName>
    <definedName name="PointCPay" localSheetId="13">'Adjoint pastorale scolaire'!$G$102</definedName>
    <definedName name="PointCPay" localSheetId="14">'Administrateur réseau syst info'!$G$102</definedName>
    <definedName name="PointCPay" localSheetId="15">'Agent de gardiennage'!$G$71</definedName>
    <definedName name="PointCPay" localSheetId="16">'Agent de laboratoire'!$G$71</definedName>
    <definedName name="PointCPay" localSheetId="17">'Agent de maintenance bât equip '!$G$64</definedName>
    <definedName name="PointCPay" localSheetId="18">'Agent de service'!$G$64</definedName>
    <definedName name="PointCPay" localSheetId="19">'Aide comptable'!$G$64</definedName>
    <definedName name="PointCPay" localSheetId="20">'Aide cuisinier'!$G$71</definedName>
    <definedName name="PointCPay" localSheetId="21">'Aide documentaliste '!$G$71</definedName>
    <definedName name="PointCPay" localSheetId="22">'Animateur en CDR'!$G$71</definedName>
    <definedName name="PointCPay" localSheetId="23">'Animateur Sportif'!$G$62</definedName>
    <definedName name="PointCPay" localSheetId="24">'Assistant de direction'!$G$102</definedName>
    <definedName name="PointCPay" localSheetId="25">'Assistant Educateur de Vie Sco'!$G$71</definedName>
    <definedName name="PointCPay" localSheetId="26">'Assistant pédagogique'!$G$99</definedName>
    <definedName name="PointCPay" localSheetId="27">'Cat 1 tous critères'!$G$71</definedName>
    <definedName name="PointCPay" localSheetId="28">'Cat 2 tous critères'!$G$99</definedName>
    <definedName name="PointCPay" localSheetId="29">'Cat 3 tous critères'!$G$102</definedName>
    <definedName name="PointCPay" localSheetId="30">'Chef de cuisine'!$G$102</definedName>
    <definedName name="PointCPay" localSheetId="31">'Chg accueil'!$G$71</definedName>
    <definedName name="PointCPay" localSheetId="32">'Chg animation pastorale'!$G$99</definedName>
    <definedName name="PointCPay" localSheetId="34">'Chg cooperation mobilité'!$G$99</definedName>
    <definedName name="PointCPay" localSheetId="33">'Chg de communication relations '!$G$99</definedName>
    <definedName name="PointCPay" localSheetId="39">'Chg de mission specifique compl'!$G$99</definedName>
    <definedName name="PointCPay" localSheetId="36">'Chg developpement commercial'!$G$99</definedName>
    <definedName name="PointCPay" localSheetId="38">'Chg developpement partenarial'!$G$99</definedName>
    <definedName name="PointCPay" localSheetId="37">'Chg developpement projet missio'!$G$99</definedName>
    <definedName name="PointCPay" localSheetId="35">'Chg developpement territoire'!$G$99</definedName>
    <definedName name="PointCPay" localSheetId="40">'Chg mission inclusion handicap'!$G$63</definedName>
    <definedName name="PointCPay" localSheetId="41">'Chg. de numérique éduc digita '!$G$79</definedName>
    <definedName name="PointCPay" localSheetId="42">Comptable!$G$99</definedName>
    <definedName name="PointCPay" localSheetId="44">'Conducteur de transports en com'!$G$99</definedName>
    <definedName name="PointCPay" localSheetId="43">'Conducteur d''engin'!$G$99</definedName>
    <definedName name="PointCPay" localSheetId="45">'Conseiller orientation insertio'!$G$99</definedName>
    <definedName name="PointCPay" localSheetId="46">'Coordinateur de formation'!$G$79</definedName>
    <definedName name="PointCPay" localSheetId="47">'Coordinateur de vie scolaire'!$G$99</definedName>
    <definedName name="PointCPay" localSheetId="92">'critères toutes catégories'!$G$196</definedName>
    <definedName name="PointCPay" localSheetId="48">CUISINIER!$G$99</definedName>
    <definedName name="PointCPay" localSheetId="49">Documentaliste!$G$102</definedName>
    <definedName name="PointCPay" localSheetId="51">'Educateur sportif'!$G$66</definedName>
    <definedName name="PointCPay" localSheetId="50">'Educateur VS Conseiller éduc'!$G$99</definedName>
    <definedName name="PointCPay" localSheetId="53">'Enseignant formateur cadre'!$G$102</definedName>
    <definedName name="PointCPay" localSheetId="52">'Enseignant-Formateur non cadre'!$G$99</definedName>
    <definedName name="PointCPay" localSheetId="54">'Gestionnaire de paie'!$G$99</definedName>
    <definedName name="PointCPay" localSheetId="55">'Gestionnaire RH'!$G$99</definedName>
    <definedName name="PointCPay" localSheetId="56">Infirmier!$G$102</definedName>
    <definedName name="PointCPay" localSheetId="57">'Maître professionnel'!$G$102</definedName>
    <definedName name="PointCPay" localSheetId="4">'Matrice Cat 1'!$G$71</definedName>
    <definedName name="PointCPay" localSheetId="100">'matrice Cat 1 non PVS'!$G$64</definedName>
    <definedName name="PointCPay" localSheetId="99">'Matrice Cat 1 PVS'!$G$71</definedName>
    <definedName name="PointCPay" localSheetId="3">'matrice Cat 2'!$G$99</definedName>
    <definedName name="PointCPay" localSheetId="93">'Matrice Cat 2 3criteres'!$G$66</definedName>
    <definedName name="PointCPay" localSheetId="95">'Matrice Cat 2 Manag'!$G$79</definedName>
    <definedName name="PointCPay" localSheetId="94">'Matrice Cat 2 Pédagogie'!$G$99</definedName>
    <definedName name="PointCPay" localSheetId="2">'Matrice Cat 3'!$G$102</definedName>
    <definedName name="PointCPay" localSheetId="98">'Matrice Cat 3 3critères'!$G$102</definedName>
    <definedName name="PointCPay" localSheetId="97">'Matrice Cat 3 Managemen'!$G$102</definedName>
    <definedName name="PointCPay" localSheetId="96">'matrice Cat3 manag et format'!$G$102</definedName>
    <definedName name="PointCPay" localSheetId="58">'Mission spécifique animateur'!$G$71</definedName>
    <definedName name="PointCPay" localSheetId="59">Moniteur!$G$99</definedName>
    <definedName name="PointCPay" localSheetId="60">'Ouvrier exploitation entreprise'!$G$65</definedName>
    <definedName name="PointCPay" localSheetId="61">Psychologue!$G$102</definedName>
    <definedName name="PointCPay" localSheetId="64">'Resp communication relations ex'!$G$102</definedName>
    <definedName name="PointCPay" localSheetId="66">'Resp cooperation internationale'!$G$102</definedName>
    <definedName name="PointCPay" localSheetId="68">'Resp développement commercial'!$G$102</definedName>
    <definedName name="PointCPay" localSheetId="69">'Resp developpement partenarial'!$G$102</definedName>
    <definedName name="PointCPay" localSheetId="70">'Resp developpement projet missi'!$G$102</definedName>
    <definedName name="PointCPay" localSheetId="71">'Resp développement territoire'!$G$102</definedName>
    <definedName name="PointCPay" localSheetId="72">'Resp experimentation recherche'!$G$102</definedName>
    <definedName name="PointCPay" localSheetId="73">'Resp exploitation entreprise at'!$G$102</definedName>
    <definedName name="PointCPay" localSheetId="63">'Responsable adm et financier'!$G$102</definedName>
    <definedName name="PointCPay" localSheetId="65">'Responsable comptable'!$G$102</definedName>
    <definedName name="PointCPay" localSheetId="77">'Responsable de structure UFA CF'!$G$102</definedName>
    <definedName name="PointCPay" localSheetId="80">'Responsable de vie scolaire'!$G$102</definedName>
    <definedName name="PointCPay" localSheetId="67">'Responsable démarche qualité'!$G$102</definedName>
    <definedName name="PointCPay" localSheetId="74">'Responsable hygiene sécurité pr'!$G$102</definedName>
    <definedName name="PointCPay" localSheetId="75">'Responsable informatique numeri'!$G$102</definedName>
    <definedName name="PointCPay" localSheetId="76">'Responsable maintenance bât equ'!$G$102</definedName>
    <definedName name="PointCPay" localSheetId="62">'Responsable Mission spécifique '!$G$102</definedName>
    <definedName name="PointCPay" localSheetId="78">'Responsable pédagogique'!$G$102</definedName>
    <definedName name="PointCPay" localSheetId="79">'Responsable RH'!$G$102</definedName>
    <definedName name="PointCPay" localSheetId="81">Secrétaire!$G$99</definedName>
    <definedName name="PointCPay" localSheetId="83">'Secrétaire de direction'!$G$66</definedName>
    <definedName name="PointCPay" localSheetId="82">'Secrétaire-comptable'!$G$99</definedName>
    <definedName name="PointCPay" localSheetId="84">'Surveillant Veilleur de nuit'!$G$64</definedName>
    <definedName name="PointCPay" localSheetId="89">'Technicien de laboratoire'!$G$99</definedName>
    <definedName name="PointCPay" localSheetId="86">'Technicien experimentation rech'!$G$99</definedName>
    <definedName name="PointCPay" localSheetId="85">'Technicien exploitation entrepr'!$G$99</definedName>
    <definedName name="PointCPay" localSheetId="88">'Technicien hygiene sécurité pré'!$G$99</definedName>
    <definedName name="PointCPay" localSheetId="87">'Technicien informatique numeriq'!$G$99</definedName>
    <definedName name="PointCPay" localSheetId="90">'Technicien maintenance bât equ'!$G$99</definedName>
    <definedName name="PointCPay" localSheetId="91">'Technicien réseau syst info'!$G$99</definedName>
    <definedName name="PointCPay">TOTAL!$G$196</definedName>
    <definedName name="PourcentCPay" localSheetId="11">'Accomp Besoins éducatifs'!$M$66</definedName>
    <definedName name="PourcentCPay" localSheetId="12">'Adjoint de direction'!$M$97</definedName>
    <definedName name="PourcentCPay" localSheetId="13">'Adjoint pastorale scolaire'!$M$97</definedName>
    <definedName name="PourcentCPay" localSheetId="14">'Administrateur réseau syst info'!$M$97</definedName>
    <definedName name="PourcentCPay" localSheetId="15">'Agent de gardiennage'!$M$66</definedName>
    <definedName name="PourcentCPay" localSheetId="16">'Agent de laboratoire'!$M$66</definedName>
    <definedName name="PourcentCPay" localSheetId="17">'Agent de maintenance bât equip '!$M$59</definedName>
    <definedName name="PourcentCPay" localSheetId="18">'Agent de service'!$M$59</definedName>
    <definedName name="PourcentCPay" localSheetId="19">'Aide comptable'!$M$59</definedName>
    <definedName name="PourcentCPay" localSheetId="20">'Aide cuisinier'!$M$66</definedName>
    <definedName name="PourcentCPay" localSheetId="21">'Aide documentaliste '!$M$66</definedName>
    <definedName name="PourcentCPay" localSheetId="22">'Animateur en CDR'!$M$66</definedName>
    <definedName name="PourcentCPay" localSheetId="23">'Animateur Sportif'!$M$57</definedName>
    <definedName name="PourcentCPay" localSheetId="24">'Assistant de direction'!$M$97</definedName>
    <definedName name="PourcentCPay" localSheetId="25">'Assistant Educateur de Vie Sco'!$M$66</definedName>
    <definedName name="PourcentCPay" localSheetId="26">'Assistant pédagogique'!$M$94</definedName>
    <definedName name="PourcentCPay" localSheetId="27">'Cat 1 tous critères'!$M$66</definedName>
    <definedName name="PourcentCPay" localSheetId="28">'Cat 2 tous critères'!$M$94</definedName>
    <definedName name="PourcentCPay" localSheetId="29">'Cat 3 tous critères'!$M$97</definedName>
    <definedName name="PourcentCPay" localSheetId="30">'Chef de cuisine'!$M$97</definedName>
    <definedName name="PourcentCPay" localSheetId="31">'Chg accueil'!$M$66</definedName>
    <definedName name="PourcentCPay" localSheetId="32">'Chg animation pastorale'!$M$94</definedName>
    <definedName name="PourcentCPay" localSheetId="34">'Chg cooperation mobilité'!$M$94</definedName>
    <definedName name="PourcentCPay" localSheetId="33">'Chg de communication relations '!$M$94</definedName>
    <definedName name="PourcentCPay" localSheetId="39">'Chg de mission specifique compl'!$M$94</definedName>
    <definedName name="PourcentCPay" localSheetId="36">'Chg developpement commercial'!$M$94</definedName>
    <definedName name="PourcentCPay" localSheetId="38">'Chg developpement partenarial'!$M$94</definedName>
    <definedName name="PourcentCPay" localSheetId="37">'Chg developpement projet missio'!$M$94</definedName>
    <definedName name="PourcentCPay" localSheetId="35">'Chg developpement territoire'!$M$94</definedName>
    <definedName name="PourcentCPay" localSheetId="40">'Chg mission inclusion handicap'!$M$58</definedName>
    <definedName name="PourcentCPay" localSheetId="41">'Chg. de numérique éduc digita '!$M$74</definedName>
    <definedName name="PourcentCPay" localSheetId="42">Comptable!$M$94</definedName>
    <definedName name="PourcentCPay" localSheetId="44">'Conducteur de transports en com'!$M$94</definedName>
    <definedName name="PourcentCPay" localSheetId="43">'Conducteur d''engin'!$M$94</definedName>
    <definedName name="PourcentCPay" localSheetId="45">'Conseiller orientation insertio'!$M$94</definedName>
    <definedName name="PourcentCPay" localSheetId="46">'Coordinateur de formation'!$M$74</definedName>
    <definedName name="PourcentCPay" localSheetId="47">'Coordinateur de vie scolaire'!$M$94</definedName>
    <definedName name="PourcentCPay" localSheetId="92">'critères toutes catégories'!$M$191</definedName>
    <definedName name="PourcentCPay" localSheetId="48">CUISINIER!$M$94</definedName>
    <definedName name="PourcentCPay" localSheetId="49">Documentaliste!$M$97</definedName>
    <definedName name="PourcentCPay" localSheetId="51">'Educateur sportif'!$M$61</definedName>
    <definedName name="PourcentCPay" localSheetId="50">'Educateur VS Conseiller éduc'!$M$94</definedName>
    <definedName name="PourcentCPay" localSheetId="53">'Enseignant formateur cadre'!$M$97</definedName>
    <definedName name="PourcentCPay" localSheetId="52">'Enseignant-Formateur non cadre'!$M$94</definedName>
    <definedName name="PourcentCPay" localSheetId="54">'Gestionnaire de paie'!$M$94</definedName>
    <definedName name="PourcentCPay" localSheetId="55">'Gestionnaire RH'!$M$94</definedName>
    <definedName name="PourcentCPay" localSheetId="56">Infirmier!$M$97</definedName>
    <definedName name="PourcentCPay" localSheetId="57">'Maître professionnel'!$M$97</definedName>
    <definedName name="PourcentCPay" localSheetId="4">'Matrice Cat 1'!$M$66</definedName>
    <definedName name="PourcentCPay" localSheetId="100">'matrice Cat 1 non PVS'!$M$59</definedName>
    <definedName name="PourcentCPay" localSheetId="99">'Matrice Cat 1 PVS'!$M$66</definedName>
    <definedName name="PourcentCPay" localSheetId="3">'matrice Cat 2'!$M$94</definedName>
    <definedName name="PourcentCPay" localSheetId="93">'Matrice Cat 2 3criteres'!$M$61</definedName>
    <definedName name="PourcentCPay" localSheetId="95">'Matrice Cat 2 Manag'!$M$74</definedName>
    <definedName name="PourcentCPay" localSheetId="94">'Matrice Cat 2 Pédagogie'!$M$94</definedName>
    <definedName name="PourcentCPay" localSheetId="2">'Matrice Cat 3'!$M$97</definedName>
    <definedName name="PourcentCPay" localSheetId="98">'Matrice Cat 3 3critères'!$M$97</definedName>
    <definedName name="PourcentCPay" localSheetId="97">'Matrice Cat 3 Managemen'!$M$97</definedName>
    <definedName name="PourcentCPay" localSheetId="96">'matrice Cat3 manag et format'!$M$97</definedName>
    <definedName name="PourcentCPay" localSheetId="58">'Mission spécifique animateur'!$M$66</definedName>
    <definedName name="PourcentCPay" localSheetId="59">Moniteur!$M$94</definedName>
    <definedName name="PourcentCPay" localSheetId="60">'Ouvrier exploitation entreprise'!$M$60</definedName>
    <definedName name="PourcentCPay" localSheetId="61">Psychologue!$M$97</definedName>
    <definedName name="PourcentCPay" localSheetId="64">'Resp communication relations ex'!$M$97</definedName>
    <definedName name="PourcentCPay" localSheetId="66">'Resp cooperation internationale'!$M$97</definedName>
    <definedName name="PourcentCPay" localSheetId="68">'Resp développement commercial'!$M$97</definedName>
    <definedName name="PourcentCPay" localSheetId="69">'Resp developpement partenarial'!$M$97</definedName>
    <definedName name="PourcentCPay" localSheetId="70">'Resp developpement projet missi'!$M$97</definedName>
    <definedName name="PourcentCPay" localSheetId="71">'Resp développement territoire'!$M$97</definedName>
    <definedName name="PourcentCPay" localSheetId="72">'Resp experimentation recherche'!$M$97</definedName>
    <definedName name="PourcentCPay" localSheetId="73">'Resp exploitation entreprise at'!$M$97</definedName>
    <definedName name="PourcentCPay" localSheetId="63">'Responsable adm et financier'!$M$97</definedName>
    <definedName name="PourcentCPay" localSheetId="65">'Responsable comptable'!$M$97</definedName>
    <definedName name="PourcentCPay" localSheetId="77">'Responsable de structure UFA CF'!$M$97</definedName>
    <definedName name="PourcentCPay" localSheetId="80">'Responsable de vie scolaire'!$M$97</definedName>
    <definedName name="PourcentCPay" localSheetId="67">'Responsable démarche qualité'!$M$97</definedName>
    <definedName name="PourcentCPay" localSheetId="74">'Responsable hygiene sécurité pr'!$M$97</definedName>
    <definedName name="PourcentCPay" localSheetId="75">'Responsable informatique numeri'!$M$97</definedName>
    <definedName name="PourcentCPay" localSheetId="76">'Responsable maintenance bât equ'!$M$97</definedName>
    <definedName name="PourcentCPay" localSheetId="62">'Responsable Mission spécifique '!$M$97</definedName>
    <definedName name="PourcentCPay" localSheetId="78">'Responsable pédagogique'!$M$97</definedName>
    <definedName name="PourcentCPay" localSheetId="79">'Responsable RH'!$M$97</definedName>
    <definedName name="PourcentCPay" localSheetId="81">Secrétaire!$M$94</definedName>
    <definedName name="PourcentCPay" localSheetId="83">'Secrétaire de direction'!$M$61</definedName>
    <definedName name="PourcentCPay" localSheetId="82">'Secrétaire-comptable'!$M$94</definedName>
    <definedName name="PourcentCPay" localSheetId="84">'Surveillant Veilleur de nuit'!$M$59</definedName>
    <definedName name="PourcentCPay" localSheetId="89">'Technicien de laboratoire'!$M$94</definedName>
    <definedName name="PourcentCPay" localSheetId="86">'Technicien experimentation rech'!$M$94</definedName>
    <definedName name="PourcentCPay" localSheetId="85">'Technicien exploitation entrepr'!$M$94</definedName>
    <definedName name="PourcentCPay" localSheetId="88">'Technicien hygiene sécurité pré'!$M$94</definedName>
    <definedName name="PourcentCPay" localSheetId="87">'Technicien informatique numeriq'!$M$94</definedName>
    <definedName name="PourcentCPay" localSheetId="90">'Technicien maintenance bât equ'!$M$94</definedName>
    <definedName name="PourcentCPay" localSheetId="91">'Technicien réseau syst info'!$M$94</definedName>
    <definedName name="PourcentCPay">TOTAL!$M$191</definedName>
    <definedName name="PtCongPay" localSheetId="11">'Accomp Besoins éducatifs'!$M$63</definedName>
    <definedName name="PtCongPay" localSheetId="12">'Adjoint de direction'!$M$94</definedName>
    <definedName name="PtCongPay" localSheetId="13">'Adjoint pastorale scolaire'!$M$94</definedName>
    <definedName name="PtCongPay" localSheetId="14">'Administrateur réseau syst info'!$M$94</definedName>
    <definedName name="PtCongPay" localSheetId="15">'Agent de gardiennage'!$M$63</definedName>
    <definedName name="PtCongPay" localSheetId="16">'Agent de laboratoire'!$M$63</definedName>
    <definedName name="PtCongPay" localSheetId="17">'Agent de maintenance bât equip '!$M$56</definedName>
    <definedName name="PtCongPay" localSheetId="18">'Agent de service'!$M$56</definedName>
    <definedName name="PtCongPay" localSheetId="19">'Aide comptable'!$M$56</definedName>
    <definedName name="PtCongPay" localSheetId="20">'Aide cuisinier'!$M$63</definedName>
    <definedName name="PtCongPay" localSheetId="21">'Aide documentaliste '!$M$63</definedName>
    <definedName name="PtCongPay" localSheetId="22">'Animateur en CDR'!$M$63</definedName>
    <definedName name="PtCongPay" localSheetId="23">'Animateur Sportif'!$M$54</definedName>
    <definedName name="PtCongPay" localSheetId="24">'Assistant de direction'!$M$94</definedName>
    <definedName name="PtCongPay" localSheetId="25">'Assistant Educateur de Vie Sco'!$M$63</definedName>
    <definedName name="PtCongPay" localSheetId="26">'Assistant pédagogique'!$M$91</definedName>
    <definedName name="PtCongPay" localSheetId="27">'Cat 1 tous critères'!$M$63</definedName>
    <definedName name="PtCongPay" localSheetId="28">'Cat 2 tous critères'!$M$91</definedName>
    <definedName name="PtCongPay" localSheetId="29">'Cat 3 tous critères'!$M$94</definedName>
    <definedName name="PtCongPay" localSheetId="30">'Chef de cuisine'!$M$94</definedName>
    <definedName name="PtCongPay" localSheetId="31">'Chg accueil'!$M$63</definedName>
    <definedName name="PtCongPay" localSheetId="32">'Chg animation pastorale'!$M$91</definedName>
    <definedName name="PtCongPay" localSheetId="34">'Chg cooperation mobilité'!$M$91</definedName>
    <definedName name="PtCongPay" localSheetId="33">'Chg de communication relations '!$M$91</definedName>
    <definedName name="PtCongPay" localSheetId="39">'Chg de mission specifique compl'!$M$91</definedName>
    <definedName name="PtCongPay" localSheetId="36">'Chg developpement commercial'!$M$91</definedName>
    <definedName name="PtCongPay" localSheetId="38">'Chg developpement partenarial'!$M$91</definedName>
    <definedName name="PtCongPay" localSheetId="37">'Chg developpement projet missio'!$M$91</definedName>
    <definedName name="PtCongPay" localSheetId="35">'Chg developpement territoire'!$M$91</definedName>
    <definedName name="PtCongPay" localSheetId="40">'Chg mission inclusion handicap'!$M$55</definedName>
    <definedName name="PtCongPay" localSheetId="41">'Chg. de numérique éduc digita '!$M$71</definedName>
    <definedName name="PtCongPay" localSheetId="42">Comptable!$M$91</definedName>
    <definedName name="PtCongPay" localSheetId="44">'Conducteur de transports en com'!$M$91</definedName>
    <definedName name="PtCongPay" localSheetId="43">'Conducteur d''engin'!$M$91</definedName>
    <definedName name="PtCongPay" localSheetId="45">'Conseiller orientation insertio'!$M$91</definedName>
    <definedName name="PtCongPay" localSheetId="46">'Coordinateur de formation'!$M$71</definedName>
    <definedName name="PtCongPay" localSheetId="47">'Coordinateur de vie scolaire'!$M$91</definedName>
    <definedName name="PtCongPay" localSheetId="92">'critères toutes catégories'!$M$188</definedName>
    <definedName name="PtCongPay" localSheetId="48">CUISINIER!$M$91</definedName>
    <definedName name="PtCongPay" localSheetId="49">Documentaliste!$M$94</definedName>
    <definedName name="PtCongPay" localSheetId="51">'Educateur sportif'!$M$58</definedName>
    <definedName name="PtCongPay" localSheetId="50">'Educateur VS Conseiller éduc'!$M$91</definedName>
    <definedName name="PtCongPay" localSheetId="53">'Enseignant formateur cadre'!$M$94</definedName>
    <definedName name="PtCongPay" localSheetId="52">'Enseignant-Formateur non cadre'!$M$91</definedName>
    <definedName name="PtCongPay" localSheetId="54">'Gestionnaire de paie'!$M$91</definedName>
    <definedName name="PtCongPay" localSheetId="55">'Gestionnaire RH'!$M$91</definedName>
    <definedName name="PtCongPay" localSheetId="56">Infirmier!$M$94</definedName>
    <definedName name="PtCongPay" localSheetId="57">'Maître professionnel'!$M$94</definedName>
    <definedName name="PtCongPay" localSheetId="4">'Matrice Cat 1'!$M$63</definedName>
    <definedName name="PtCongPay" localSheetId="100">'matrice Cat 1 non PVS'!$M$56</definedName>
    <definedName name="PtCongPay" localSheetId="99">'Matrice Cat 1 PVS'!$M$63</definedName>
    <definedName name="PtCongPay" localSheetId="3">'matrice Cat 2'!$M$91</definedName>
    <definedName name="PtCongPay" localSheetId="93">'Matrice Cat 2 3criteres'!$M$58</definedName>
    <definedName name="PtCongPay" localSheetId="95">'Matrice Cat 2 Manag'!$M$71</definedName>
    <definedName name="PtCongPay" localSheetId="94">'Matrice Cat 2 Pédagogie'!$M$91</definedName>
    <definedName name="PtCongPay" localSheetId="2">'Matrice Cat 3'!$M$94</definedName>
    <definedName name="PtCongPay" localSheetId="98">'Matrice Cat 3 3critères'!$M$94</definedName>
    <definedName name="PtCongPay" localSheetId="97">'Matrice Cat 3 Managemen'!$M$94</definedName>
    <definedName name="PtCongPay" localSheetId="96">'matrice Cat3 manag et format'!$M$94</definedName>
    <definedName name="PtCongPay" localSheetId="58">'Mission spécifique animateur'!$M$63</definedName>
    <definedName name="PtCongPay" localSheetId="59">Moniteur!$M$91</definedName>
    <definedName name="PtCongPay" localSheetId="60">'Ouvrier exploitation entreprise'!$M$57</definedName>
    <definedName name="PtCongPay" localSheetId="61">Psychologue!$M$94</definedName>
    <definedName name="PtCongPay" localSheetId="64">'Resp communication relations ex'!$M$94</definedName>
    <definedName name="PtCongPay" localSheetId="66">'Resp cooperation internationale'!$M$94</definedName>
    <definedName name="PtCongPay" localSheetId="68">'Resp développement commercial'!$M$94</definedName>
    <definedName name="PtCongPay" localSheetId="69">'Resp developpement partenarial'!$M$94</definedName>
    <definedName name="PtCongPay" localSheetId="70">'Resp developpement projet missi'!$M$94</definedName>
    <definedName name="PtCongPay" localSheetId="71">'Resp développement territoire'!$M$94</definedName>
    <definedName name="PtCongPay" localSheetId="72">'Resp experimentation recherche'!$M$94</definedName>
    <definedName name="PtCongPay" localSheetId="73">'Resp exploitation entreprise at'!$M$94</definedName>
    <definedName name="PtCongPay" localSheetId="63">'Responsable adm et financier'!$M$94</definedName>
    <definedName name="PtCongPay" localSheetId="65">'Responsable comptable'!$M$94</definedName>
    <definedName name="PtCongPay" localSheetId="77">'Responsable de structure UFA CF'!$M$94</definedName>
    <definedName name="PtCongPay" localSheetId="80">'Responsable de vie scolaire'!$M$94</definedName>
    <definedName name="PtCongPay" localSheetId="67">'Responsable démarche qualité'!$M$94</definedName>
    <definedName name="PtCongPay" localSheetId="74">'Responsable hygiene sécurité pr'!$M$94</definedName>
    <definedName name="PtCongPay" localSheetId="75">'Responsable informatique numeri'!$M$94</definedName>
    <definedName name="PtCongPay" localSheetId="76">'Responsable maintenance bât equ'!$M$94</definedName>
    <definedName name="PtCongPay" localSheetId="62">'Responsable Mission spécifique '!$M$94</definedName>
    <definedName name="PtCongPay" localSheetId="78">'Responsable pédagogique'!$M$94</definedName>
    <definedName name="PtCongPay" localSheetId="79">'Responsable RH'!$M$94</definedName>
    <definedName name="PtCongPay" localSheetId="81">Secrétaire!$M$91</definedName>
    <definedName name="PtCongPay" localSheetId="83">'Secrétaire de direction'!$M$58</definedName>
    <definedName name="PtCongPay" localSheetId="82">'Secrétaire-comptable'!$M$91</definedName>
    <definedName name="PtCongPay" localSheetId="84">'Surveillant Veilleur de nuit'!$M$56</definedName>
    <definedName name="PtCongPay" localSheetId="89">'Technicien de laboratoire'!$M$91</definedName>
    <definedName name="PtCongPay" localSheetId="86">'Technicien experimentation rech'!$M$91</definedName>
    <definedName name="PtCongPay" localSheetId="85">'Technicien exploitation entrepr'!$M$91</definedName>
    <definedName name="PtCongPay" localSheetId="88">'Technicien hygiene sécurité pré'!$M$91</definedName>
    <definedName name="PtCongPay" localSheetId="87">'Technicien informatique numeriq'!$M$91</definedName>
    <definedName name="PtCongPay" localSheetId="90">'Technicien maintenance bât equ'!$M$91</definedName>
    <definedName name="PtCongPay" localSheetId="91">'Technicien réseau syst info'!$M$91</definedName>
    <definedName name="PtCongPay">TOTAL!$M$188</definedName>
    <definedName name="QuotitéPourCETTEfonction" localSheetId="11">'Accomp Besoins éducatifs'!$G$106</definedName>
    <definedName name="QuotitéPourCETTEfonction" localSheetId="12">'Adjoint de direction'!$G$121</definedName>
    <definedName name="QuotitéPourCETTEfonction" localSheetId="13">'Adjoint pastorale scolaire'!$G$122</definedName>
    <definedName name="QuotitéPourCETTEfonction" localSheetId="14">'Administrateur réseau syst info'!$G$122</definedName>
    <definedName name="QuotitéPourCETTEfonction" localSheetId="15">'Agent de gardiennage'!$G$91</definedName>
    <definedName name="QuotitéPourCETTEfonction" localSheetId="16">'Agent de laboratoire'!$G$91</definedName>
    <definedName name="QuotitéPourCETTEfonction" localSheetId="17">'Agent de maintenance bât equip '!$G$84</definedName>
    <definedName name="QuotitéPourCETTEfonction" localSheetId="18">'Agent de service'!$G$84</definedName>
    <definedName name="QuotitéPourCETTEfonction" localSheetId="19">'Aide comptable'!$G$84</definedName>
    <definedName name="QuotitéPourCETTEfonction" localSheetId="20">'Aide cuisinier'!$G$91</definedName>
    <definedName name="QuotitéPourCETTEfonction" localSheetId="21">'Aide documentaliste '!$G$91</definedName>
    <definedName name="QuotitéPourCETTEfonction" localSheetId="22">'Animateur en CDR'!$G$91</definedName>
    <definedName name="QuotitéPourCETTEfonction" localSheetId="23">'Animateur Sportif'!$G$82</definedName>
    <definedName name="QuotitéPourCETTEfonction" localSheetId="24">'Assistant de direction'!$G$122</definedName>
    <definedName name="QuotitéPourCETTEfonction" localSheetId="25">'Assistant Educateur de Vie Sco'!$G$91</definedName>
    <definedName name="QuotitéPourCETTEfonction" localSheetId="26">'Assistant pédagogique'!$G$119</definedName>
    <definedName name="QuotitéPourCETTEfonction" localSheetId="27">'Cat 1 tous critères'!$G$91</definedName>
    <definedName name="QuotitéPourCETTEfonction" localSheetId="28">'Cat 2 tous critères'!$G$119</definedName>
    <definedName name="QuotitéPourCETTEfonction" localSheetId="29">'Cat 3 tous critères'!$G$122</definedName>
    <definedName name="QuotitéPourCETTEfonction" localSheetId="30">'Chef de cuisine'!$G$122</definedName>
    <definedName name="QuotitéPourCETTEfonction" localSheetId="31">'Chg accueil'!$G$91</definedName>
    <definedName name="QuotitéPourCETTEfonction" localSheetId="32">'Chg animation pastorale'!$G$119</definedName>
    <definedName name="QuotitéPourCETTEfonction" localSheetId="34">'Chg cooperation mobilité'!$G$119</definedName>
    <definedName name="QuotitéPourCETTEfonction" localSheetId="33">'Chg de communication relations '!$G$119</definedName>
    <definedName name="QuotitéPourCETTEfonction" localSheetId="39">'Chg de mission specifique compl'!$G$119</definedName>
    <definedName name="QuotitéPourCETTEfonction" localSheetId="36">'Chg developpement commercial'!$G$119</definedName>
    <definedName name="QuotitéPourCETTEfonction" localSheetId="38">'Chg developpement partenarial'!$G$119</definedName>
    <definedName name="QuotitéPourCETTEfonction" localSheetId="37">'Chg developpement projet missio'!$G$119</definedName>
    <definedName name="QuotitéPourCETTEfonction" localSheetId="35">'Chg developpement territoire'!$G$119</definedName>
    <definedName name="QuotitéPourCETTEfonction" localSheetId="40">'Chg mission inclusion handicap'!$G$83</definedName>
    <definedName name="QuotitéPourCETTEfonction" localSheetId="41">'Chg. de numérique éduc digita '!$G$99</definedName>
    <definedName name="QuotitéPourCETTEfonction" localSheetId="42">Comptable!$G$119</definedName>
    <definedName name="QuotitéPourCETTEfonction" localSheetId="44">'Conducteur de transports en com'!$G$119</definedName>
    <definedName name="QuotitéPourCETTEfonction" localSheetId="43">'Conducteur d''engin'!$G$119</definedName>
    <definedName name="QuotitéPourCETTEfonction" localSheetId="45">'Conseiller orientation insertio'!$G$119</definedName>
    <definedName name="QuotitéPourCETTEfonction" localSheetId="46">'Coordinateur de formation'!$G$99</definedName>
    <definedName name="QuotitéPourCETTEfonction" localSheetId="47">'Coordinateur de vie scolaire'!$G$119</definedName>
    <definedName name="QuotitéPourCETTEfonction" localSheetId="92">'critères toutes catégories'!$G$216</definedName>
    <definedName name="QuotitéPourCETTEfonction" localSheetId="48">CUISINIER!$G$119</definedName>
    <definedName name="QuotitéPourCETTEfonction" localSheetId="49">Documentaliste!$G$122</definedName>
    <definedName name="QuotitéPourCETTEfonction" localSheetId="51">'Educateur sportif'!$G$86</definedName>
    <definedName name="QuotitéPourCETTEfonction" localSheetId="50">'Educateur VS Conseiller éduc'!$G$119</definedName>
    <definedName name="QuotitéPourCETTEfonction" localSheetId="53">'Enseignant formateur cadre'!$G$122</definedName>
    <definedName name="QuotitéPourCETTEfonction" localSheetId="52">'Enseignant-Formateur non cadre'!$G$119</definedName>
    <definedName name="QuotitéPourCETTEfonction" localSheetId="54">'Gestionnaire de paie'!$G$119</definedName>
    <definedName name="QuotitéPourCETTEfonction" localSheetId="55">'Gestionnaire RH'!$G$119</definedName>
    <definedName name="QuotitéPourCETTEfonction" localSheetId="56">Infirmier!$G$122</definedName>
    <definedName name="QuotitéPourCETTEfonction" localSheetId="57">'Maître professionnel'!$G$122</definedName>
    <definedName name="QuotitéPourCETTEfonction" localSheetId="4">'Matrice Cat 1'!$G$91</definedName>
    <definedName name="QuotitéPourCETTEfonction" localSheetId="100">'matrice Cat 1 non PVS'!$G$84</definedName>
    <definedName name="QuotitéPourCETTEfonction" localSheetId="99">'Matrice Cat 1 PVS'!$G$91</definedName>
    <definedName name="QuotitéPourCETTEfonction" localSheetId="3">'matrice Cat 2'!$G$119</definedName>
    <definedName name="QuotitéPourCETTEfonction" localSheetId="93">'Matrice Cat 2 3criteres'!$G$86</definedName>
    <definedName name="QuotitéPourCETTEfonction" localSheetId="95">'Matrice Cat 2 Manag'!$G$99</definedName>
    <definedName name="QuotitéPourCETTEfonction" localSheetId="94">'Matrice Cat 2 Pédagogie'!$G$119</definedName>
    <definedName name="QuotitéPourCETTEfonction" localSheetId="2">'Matrice Cat 3'!$G$122</definedName>
    <definedName name="QuotitéPourCETTEfonction" localSheetId="98">'Matrice Cat 3 3critères'!$G$122</definedName>
    <definedName name="QuotitéPourCETTEfonction" localSheetId="97">'Matrice Cat 3 Managemen'!$G$122</definedName>
    <definedName name="QuotitéPourCETTEfonction" localSheetId="96">'matrice Cat3 manag et format'!$G$122</definedName>
    <definedName name="QuotitéPourCETTEfonction" localSheetId="58">'Mission spécifique animateur'!$G$91</definedName>
    <definedName name="QuotitéPourCETTEfonction" localSheetId="59">Moniteur!$G$119</definedName>
    <definedName name="QuotitéPourCETTEfonction" localSheetId="60">'Ouvrier exploitation entreprise'!$G$85</definedName>
    <definedName name="QuotitéPourCETTEfonction" localSheetId="61">Psychologue!$G$122</definedName>
    <definedName name="QuotitéPourCETTEfonction" localSheetId="64">'Resp communication relations ex'!$G$122</definedName>
    <definedName name="QuotitéPourCETTEfonction" localSheetId="66">'Resp cooperation internationale'!$G$122</definedName>
    <definedName name="QuotitéPourCETTEfonction" localSheetId="68">'Resp développement commercial'!$G$122</definedName>
    <definedName name="QuotitéPourCETTEfonction" localSheetId="69">'Resp developpement partenarial'!$G$122</definedName>
    <definedName name="QuotitéPourCETTEfonction" localSheetId="70">'Resp developpement projet missi'!$G$122</definedName>
    <definedName name="QuotitéPourCETTEfonction" localSheetId="71">'Resp développement territoire'!$G$122</definedName>
    <definedName name="QuotitéPourCETTEfonction" localSheetId="72">'Resp experimentation recherche'!$G$122</definedName>
    <definedName name="QuotitéPourCETTEfonction" localSheetId="73">'Resp exploitation entreprise at'!$G$122</definedName>
    <definedName name="QuotitéPourCETTEfonction" localSheetId="63">'Responsable adm et financier'!$G$122</definedName>
    <definedName name="QuotitéPourCETTEfonction" localSheetId="65">'Responsable comptable'!$G$122</definedName>
    <definedName name="QuotitéPourCETTEfonction" localSheetId="77">'Responsable de structure UFA CF'!$G$122</definedName>
    <definedName name="QuotitéPourCETTEfonction" localSheetId="80">'Responsable de vie scolaire'!$G$122</definedName>
    <definedName name="QuotitéPourCETTEfonction" localSheetId="67">'Responsable démarche qualité'!$G$122</definedName>
    <definedName name="QuotitéPourCETTEfonction" localSheetId="74">'Responsable hygiene sécurité pr'!$G$122</definedName>
    <definedName name="QuotitéPourCETTEfonction" localSheetId="75">'Responsable informatique numeri'!$G$122</definedName>
    <definedName name="QuotitéPourCETTEfonction" localSheetId="76">'Responsable maintenance bât equ'!$G$122</definedName>
    <definedName name="QuotitéPourCETTEfonction" localSheetId="62">'Responsable Mission spécifique '!$G$122</definedName>
    <definedName name="QuotitéPourCETTEfonction" localSheetId="78">'Responsable pédagogique'!$G$122</definedName>
    <definedName name="QuotitéPourCETTEfonction" localSheetId="79">'Responsable RH'!$G$122</definedName>
    <definedName name="QuotitéPourCETTEfonction" localSheetId="81">Secrétaire!$G$119</definedName>
    <definedName name="QuotitéPourCETTEfonction" localSheetId="83">'Secrétaire de direction'!$G$86</definedName>
    <definedName name="QuotitéPourCETTEfonction" localSheetId="82">'Secrétaire-comptable'!$G$119</definedName>
    <definedName name="QuotitéPourCETTEfonction" localSheetId="84">'Surveillant Veilleur de nuit'!$G$84</definedName>
    <definedName name="QuotitéPourCETTEfonction" localSheetId="89">'Technicien de laboratoire'!$G$119</definedName>
    <definedName name="QuotitéPourCETTEfonction" localSheetId="86">'Technicien experimentation rech'!$G$119</definedName>
    <definedName name="QuotitéPourCETTEfonction" localSheetId="85">'Technicien exploitation entrepr'!$G$119</definedName>
    <definedName name="QuotitéPourCETTEfonction" localSheetId="88">'Technicien hygiene sécurité pré'!$G$119</definedName>
    <definedName name="QuotitéPourCETTEfonction" localSheetId="87">'Technicien informatique numeriq'!$G$119</definedName>
    <definedName name="QuotitéPourCETTEfonction" localSheetId="90">'Technicien maintenance bât equ'!$G$119</definedName>
    <definedName name="QuotitéPourCETTEfonction" localSheetId="91">'Technicien réseau syst info'!$G$119</definedName>
    <definedName name="QuotitéPourCETTEfonction">TOTAL!$G$216</definedName>
    <definedName name="QuotitéTRAVAIL" localSheetId="11">'Accomp Besoins éducatifs'!$G$101</definedName>
    <definedName name="QuotitéTRAVAIL" localSheetId="12">'Adjoint de direction'!$G$117</definedName>
    <definedName name="QuotitéTRAVAIL" localSheetId="13">'Adjoint pastorale scolaire'!$G$117</definedName>
    <definedName name="QuotitéTRAVAIL" localSheetId="14">'Administrateur réseau syst info'!$G$117</definedName>
    <definedName name="QuotitéTRAVAIL" localSheetId="15">'Agent de gardiennage'!$G$86</definedName>
    <definedName name="QuotitéTRAVAIL" localSheetId="16">'Agent de laboratoire'!$G$86</definedName>
    <definedName name="QuotitéTRAVAIL" localSheetId="17">'Agent de maintenance bât equip '!$G$79</definedName>
    <definedName name="QuotitéTRAVAIL" localSheetId="18">'Agent de service'!$G$79</definedName>
    <definedName name="QuotitéTRAVAIL" localSheetId="19">'Aide comptable'!$G$79</definedName>
    <definedName name="QuotitéTRAVAIL" localSheetId="20">'Aide cuisinier'!$G$86</definedName>
    <definedName name="QuotitéTRAVAIL" localSheetId="21">'Aide documentaliste '!$G$86</definedName>
    <definedName name="QuotitéTRAVAIL" localSheetId="22">'Animateur en CDR'!$G$86</definedName>
    <definedName name="QuotitéTRAVAIL" localSheetId="23">'Animateur Sportif'!$G$77</definedName>
    <definedName name="QuotitéTRAVAIL" localSheetId="24">'Assistant de direction'!$G$117</definedName>
    <definedName name="QuotitéTRAVAIL" localSheetId="25">'Assistant Educateur de Vie Sco'!$G$86</definedName>
    <definedName name="QuotitéTRAVAIL" localSheetId="26">'Assistant pédagogique'!$G$114</definedName>
    <definedName name="QuotitéTRAVAIL" localSheetId="27">'Cat 1 tous critères'!$G$86</definedName>
    <definedName name="QuotitéTRAVAIL" localSheetId="28">'Cat 2 tous critères'!$G$114</definedName>
    <definedName name="QuotitéTRAVAIL" localSheetId="29">'Cat 3 tous critères'!$G$117</definedName>
    <definedName name="QuotitéTRAVAIL" localSheetId="30">'Chef de cuisine'!$G$117</definedName>
    <definedName name="QuotitéTRAVAIL" localSheetId="31">'Chg accueil'!$G$86</definedName>
    <definedName name="QuotitéTRAVAIL" localSheetId="32">'Chg animation pastorale'!$G$114</definedName>
    <definedName name="QuotitéTRAVAIL" localSheetId="34">'Chg cooperation mobilité'!$G$114</definedName>
    <definedName name="QuotitéTRAVAIL" localSheetId="33">'Chg de communication relations '!$G$114</definedName>
    <definedName name="QuotitéTRAVAIL" localSheetId="39">'Chg de mission specifique compl'!$G$114</definedName>
    <definedName name="QuotitéTRAVAIL" localSheetId="36">'Chg developpement commercial'!$G$114</definedName>
    <definedName name="QuotitéTRAVAIL" localSheetId="38">'Chg developpement partenarial'!$G$114</definedName>
    <definedName name="QuotitéTRAVAIL" localSheetId="37">'Chg developpement projet missio'!$G$114</definedName>
    <definedName name="QuotitéTRAVAIL" localSheetId="35">'Chg developpement territoire'!$G$114</definedName>
    <definedName name="QuotitéTRAVAIL" localSheetId="40">'Chg mission inclusion handicap'!$G$78</definedName>
    <definedName name="QuotitéTRAVAIL" localSheetId="41">'Chg. de numérique éduc digita '!$G$94</definedName>
    <definedName name="QuotitéTRAVAIL" localSheetId="42">Comptable!$G$114</definedName>
    <definedName name="QuotitéTRAVAIL" localSheetId="44">'Conducteur de transports en com'!$G$114</definedName>
    <definedName name="QuotitéTRAVAIL" localSheetId="43">'Conducteur d''engin'!$G$114</definedName>
    <definedName name="QuotitéTRAVAIL" localSheetId="45">'Conseiller orientation insertio'!$G$114</definedName>
    <definedName name="QuotitéTRAVAIL" localSheetId="46">'Coordinateur de formation'!$G$94</definedName>
    <definedName name="QuotitéTRAVAIL" localSheetId="47">'Coordinateur de vie scolaire'!$G$114</definedName>
    <definedName name="QuotitéTRAVAIL" localSheetId="92">'critères toutes catégories'!$G$211</definedName>
    <definedName name="QuotitéTRAVAIL" localSheetId="48">CUISINIER!$G$114</definedName>
    <definedName name="QuotitéTRAVAIL" localSheetId="49">Documentaliste!$G$117</definedName>
    <definedName name="QuotitéTRAVAIL" localSheetId="51">'Educateur sportif'!$G$81</definedName>
    <definedName name="QuotitéTRAVAIL" localSheetId="50">'Educateur VS Conseiller éduc'!$G$114</definedName>
    <definedName name="QuotitéTRAVAIL" localSheetId="53">'Enseignant formateur cadre'!$G$117</definedName>
    <definedName name="QuotitéTRAVAIL" localSheetId="52">'Enseignant-Formateur non cadre'!$G$114</definedName>
    <definedName name="QuotitéTRAVAIL" localSheetId="54">'Gestionnaire de paie'!$G$114</definedName>
    <definedName name="QuotitéTRAVAIL" localSheetId="55">'Gestionnaire RH'!$G$114</definedName>
    <definedName name="QuotitéTRAVAIL" localSheetId="56">Infirmier!$G$117</definedName>
    <definedName name="QuotitéTRAVAIL" localSheetId="57">'Maître professionnel'!$G$117</definedName>
    <definedName name="QuotitéTRAVAIL" localSheetId="4">'Matrice Cat 1'!$G$86</definedName>
    <definedName name="QuotitéTRAVAIL" localSheetId="100">'matrice Cat 1 non PVS'!$G$79</definedName>
    <definedName name="QuotitéTRAVAIL" localSheetId="99">'Matrice Cat 1 PVS'!$G$86</definedName>
    <definedName name="QuotitéTRAVAIL" localSheetId="3">'matrice Cat 2'!$G$114</definedName>
    <definedName name="QuotitéTRAVAIL" localSheetId="93">'Matrice Cat 2 3criteres'!$G$81</definedName>
    <definedName name="QuotitéTRAVAIL" localSheetId="95">'Matrice Cat 2 Manag'!$G$94</definedName>
    <definedName name="QuotitéTRAVAIL" localSheetId="94">'Matrice Cat 2 Pédagogie'!$G$114</definedName>
    <definedName name="QuotitéTRAVAIL" localSheetId="2">'Matrice Cat 3'!$G$117</definedName>
    <definedName name="QuotitéTRAVAIL" localSheetId="98">'Matrice Cat 3 3critères'!$G$117</definedName>
    <definedName name="QuotitéTRAVAIL" localSheetId="97">'Matrice Cat 3 Managemen'!$G$117</definedName>
    <definedName name="QuotitéTRAVAIL" localSheetId="96">'matrice Cat3 manag et format'!$G$117</definedName>
    <definedName name="QuotitéTRAVAIL" localSheetId="58">'Mission spécifique animateur'!$G$86</definedName>
    <definedName name="QuotitéTRAVAIL" localSheetId="59">Moniteur!$G$114</definedName>
    <definedName name="QuotitéTRAVAIL" localSheetId="60">'Ouvrier exploitation entreprise'!$G$80</definedName>
    <definedName name="QuotitéTRAVAIL" localSheetId="61">Psychologue!$G$117</definedName>
    <definedName name="QuotitéTRAVAIL" localSheetId="64">'Resp communication relations ex'!$G$117</definedName>
    <definedName name="QuotitéTRAVAIL" localSheetId="66">'Resp cooperation internationale'!$G$117</definedName>
    <definedName name="QuotitéTRAVAIL" localSheetId="68">'Resp développement commercial'!$G$117</definedName>
    <definedName name="QuotitéTRAVAIL" localSheetId="69">'Resp developpement partenarial'!$G$117</definedName>
    <definedName name="QuotitéTRAVAIL" localSheetId="70">'Resp developpement projet missi'!$G$117</definedName>
    <definedName name="QuotitéTRAVAIL" localSheetId="71">'Resp développement territoire'!$G$117</definedName>
    <definedName name="QuotitéTRAVAIL" localSheetId="72">'Resp experimentation recherche'!$G$117</definedName>
    <definedName name="QuotitéTRAVAIL" localSheetId="73">'Resp exploitation entreprise at'!$G$117</definedName>
    <definedName name="QuotitéTRAVAIL" localSheetId="63">'Responsable adm et financier'!$G$117</definedName>
    <definedName name="QuotitéTRAVAIL" localSheetId="65">'Responsable comptable'!$G$117</definedName>
    <definedName name="QuotitéTRAVAIL" localSheetId="77">'Responsable de structure UFA CF'!$G$117</definedName>
    <definedName name="QuotitéTRAVAIL" localSheetId="80">'Responsable de vie scolaire'!$G$117</definedName>
    <definedName name="QuotitéTRAVAIL" localSheetId="67">'Responsable démarche qualité'!$G$117</definedName>
    <definedName name="QuotitéTRAVAIL" localSheetId="74">'Responsable hygiene sécurité pr'!$G$117</definedName>
    <definedName name="QuotitéTRAVAIL" localSheetId="75">'Responsable informatique numeri'!$G$117</definedName>
    <definedName name="QuotitéTRAVAIL" localSheetId="76">'Responsable maintenance bât equ'!$G$117</definedName>
    <definedName name="QuotitéTRAVAIL" localSheetId="62">'Responsable Mission spécifique '!$G$117</definedName>
    <definedName name="QuotitéTRAVAIL" localSheetId="78">'Responsable pédagogique'!$G$117</definedName>
    <definedName name="QuotitéTRAVAIL" localSheetId="79">'Responsable RH'!$G$117</definedName>
    <definedName name="QuotitéTRAVAIL" localSheetId="81">Secrétaire!$G$114</definedName>
    <definedName name="QuotitéTRAVAIL" localSheetId="83">'Secrétaire de direction'!$G$81</definedName>
    <definedName name="QuotitéTRAVAIL" localSheetId="82">'Secrétaire-comptable'!$G$114</definedName>
    <definedName name="QuotitéTRAVAIL" localSheetId="84">'Surveillant Veilleur de nuit'!$G$79</definedName>
    <definedName name="QuotitéTRAVAIL" localSheetId="89">'Technicien de laboratoire'!$G$114</definedName>
    <definedName name="QuotitéTRAVAIL" localSheetId="86">'Technicien experimentation rech'!$G$114</definedName>
    <definedName name="QuotitéTRAVAIL" localSheetId="85">'Technicien exploitation entrepr'!$G$114</definedName>
    <definedName name="QuotitéTRAVAIL" localSheetId="88">'Technicien hygiene sécurité pré'!$G$114</definedName>
    <definedName name="QuotitéTRAVAIL" localSheetId="87">'Technicien informatique numeriq'!$G$114</definedName>
    <definedName name="QuotitéTRAVAIL" localSheetId="90">'Technicien maintenance bât equ'!$G$114</definedName>
    <definedName name="QuotitéTRAVAIL" localSheetId="91">'Technicien réseau syst info'!$G$114</definedName>
    <definedName name="QuotitéTRAVAIL">TOTAL!$G$211</definedName>
    <definedName name="QuotitéTRAVAILtotal" localSheetId="11">'Accomp Besoins éducatifs'!$G$101</definedName>
    <definedName name="QuotitéTRAVAILtotal" localSheetId="12">'Adjoint de direction'!$G$117</definedName>
    <definedName name="QuotitéTRAVAILtotal" localSheetId="13">'Adjoint pastorale scolaire'!$G$117</definedName>
    <definedName name="QuotitéTRAVAILtotal" localSheetId="14">'Administrateur réseau syst info'!$G$117</definedName>
    <definedName name="QuotitéTRAVAILtotal" localSheetId="15">'Agent de gardiennage'!$G$86</definedName>
    <definedName name="QuotitéTRAVAILtotal" localSheetId="16">'Agent de laboratoire'!$G$86</definedName>
    <definedName name="QuotitéTRAVAILtotal" localSheetId="17">'Agent de maintenance bât equip '!$G$79</definedName>
    <definedName name="QuotitéTRAVAILtotal" localSheetId="18">'Agent de service'!$G$79</definedName>
    <definedName name="QuotitéTRAVAILtotal" localSheetId="19">'Aide comptable'!$G$79</definedName>
    <definedName name="QuotitéTRAVAILtotal" localSheetId="20">'Aide cuisinier'!$G$86</definedName>
    <definedName name="QuotitéTRAVAILtotal" localSheetId="21">'Aide documentaliste '!$G$86</definedName>
    <definedName name="QuotitéTRAVAILtotal" localSheetId="22">'Animateur en CDR'!$G$86</definedName>
    <definedName name="QuotitéTRAVAILtotal" localSheetId="23">'Animateur Sportif'!$G$77</definedName>
    <definedName name="QuotitéTRAVAILtotal" localSheetId="24">'Assistant de direction'!$G$117</definedName>
    <definedName name="QuotitéTRAVAILtotal" localSheetId="25">'Assistant Educateur de Vie Sco'!$G$86</definedName>
    <definedName name="QuotitéTRAVAILtotal" localSheetId="26">'Assistant pédagogique'!$G$114</definedName>
    <definedName name="QuotitéTRAVAILtotal" localSheetId="27">'Cat 1 tous critères'!$G$86</definedName>
    <definedName name="QuotitéTRAVAILtotal" localSheetId="28">'Cat 2 tous critères'!$G$114</definedName>
    <definedName name="QuotitéTRAVAILtotal" localSheetId="29">'Cat 3 tous critères'!$G$117</definedName>
    <definedName name="QuotitéTRAVAILtotal" localSheetId="30">'Chef de cuisine'!$G$117</definedName>
    <definedName name="QuotitéTRAVAILtotal" localSheetId="31">'Chg accueil'!$G$86</definedName>
    <definedName name="QuotitéTRAVAILtotal" localSheetId="32">'Chg animation pastorale'!$G$114</definedName>
    <definedName name="QuotitéTRAVAILtotal" localSheetId="34">'Chg cooperation mobilité'!$G$114</definedName>
    <definedName name="QuotitéTRAVAILtotal" localSheetId="33">'Chg de communication relations '!$G$114</definedName>
    <definedName name="QuotitéTRAVAILtotal" localSheetId="39">'Chg de mission specifique compl'!$G$114</definedName>
    <definedName name="QuotitéTRAVAILtotal" localSheetId="36">'Chg developpement commercial'!$G$114</definedName>
    <definedName name="QuotitéTRAVAILtotal" localSheetId="38">'Chg developpement partenarial'!$G$114</definedName>
    <definedName name="QuotitéTRAVAILtotal" localSheetId="37">'Chg developpement projet missio'!$G$114</definedName>
    <definedName name="QuotitéTRAVAILtotal" localSheetId="35">'Chg developpement territoire'!$G$114</definedName>
    <definedName name="QuotitéTRAVAILtotal" localSheetId="40">'Chg mission inclusion handicap'!$G$78</definedName>
    <definedName name="QuotitéTRAVAILtotal" localSheetId="41">'Chg. de numérique éduc digita '!$G$94</definedName>
    <definedName name="QuotitéTRAVAILtotal" localSheetId="42">Comptable!$G$114</definedName>
    <definedName name="QuotitéTRAVAILtotal" localSheetId="44">'Conducteur de transports en com'!$G$114</definedName>
    <definedName name="QuotitéTRAVAILtotal" localSheetId="43">'Conducteur d''engin'!$G$114</definedName>
    <definedName name="QuotitéTRAVAILtotal" localSheetId="45">'Conseiller orientation insertio'!$G$114</definedName>
    <definedName name="QuotitéTRAVAILtotal" localSheetId="46">'Coordinateur de formation'!$G$94</definedName>
    <definedName name="QuotitéTRAVAILtotal" localSheetId="47">'Coordinateur de vie scolaire'!$G$114</definedName>
    <definedName name="QuotitéTRAVAILtotal" localSheetId="92">'critères toutes catégories'!$G$211</definedName>
    <definedName name="QuotitéTRAVAILtotal" localSheetId="48">CUISINIER!$G$114</definedName>
    <definedName name="QuotitéTRAVAILtotal" localSheetId="49">Documentaliste!$G$117</definedName>
    <definedName name="QuotitéTRAVAILtotal" localSheetId="51">'Educateur sportif'!$G$81</definedName>
    <definedName name="QuotitéTRAVAILtotal" localSheetId="50">'Educateur VS Conseiller éduc'!$G$114</definedName>
    <definedName name="QuotitéTRAVAILtotal" localSheetId="53">'Enseignant formateur cadre'!$G$117</definedName>
    <definedName name="QuotitéTRAVAILtotal" localSheetId="52">'Enseignant-Formateur non cadre'!$G$114</definedName>
    <definedName name="QuotitéTRAVAILtotal" localSheetId="54">'Gestionnaire de paie'!$G$114</definedName>
    <definedName name="QuotitéTRAVAILtotal" localSheetId="55">'Gestionnaire RH'!$G$114</definedName>
    <definedName name="QuotitéTRAVAILtotal" localSheetId="56">Infirmier!$G$117</definedName>
    <definedName name="QuotitéTRAVAILtotal" localSheetId="57">'Maître professionnel'!$G$117</definedName>
    <definedName name="QuotitéTRAVAILtotal" localSheetId="4">'Matrice Cat 1'!$G$86</definedName>
    <definedName name="QuotitéTRAVAILtotal" localSheetId="100">'matrice Cat 1 non PVS'!$G$79</definedName>
    <definedName name="QuotitéTRAVAILtotal" localSheetId="99">'Matrice Cat 1 PVS'!$G$86</definedName>
    <definedName name="QuotitéTRAVAILtotal" localSheetId="3">'matrice Cat 2'!$G$114</definedName>
    <definedName name="QuotitéTRAVAILtotal" localSheetId="93">'Matrice Cat 2 3criteres'!$G$81</definedName>
    <definedName name="QuotitéTRAVAILtotal" localSheetId="95">'Matrice Cat 2 Manag'!$G$94</definedName>
    <definedName name="QuotitéTRAVAILtotal" localSheetId="94">'Matrice Cat 2 Pédagogie'!$G$114</definedName>
    <definedName name="QuotitéTRAVAILtotal" localSheetId="2">'Matrice Cat 3'!$G$117</definedName>
    <definedName name="QuotitéTRAVAILtotal" localSheetId="98">'Matrice Cat 3 3critères'!$G$117</definedName>
    <definedName name="QuotitéTRAVAILtotal" localSheetId="97">'Matrice Cat 3 Managemen'!$G$117</definedName>
    <definedName name="QuotitéTRAVAILtotal" localSheetId="96">'matrice Cat3 manag et format'!$G$117</definedName>
    <definedName name="QuotitéTRAVAILtotal" localSheetId="58">'Mission spécifique animateur'!$G$86</definedName>
    <definedName name="QuotitéTRAVAILtotal" localSheetId="59">Moniteur!$G$114</definedName>
    <definedName name="QuotitéTRAVAILtotal" localSheetId="60">'Ouvrier exploitation entreprise'!$G$80</definedName>
    <definedName name="QuotitéTRAVAILtotal" localSheetId="61">Psychologue!$G$117</definedName>
    <definedName name="QuotitéTRAVAILtotal" localSheetId="64">'Resp communication relations ex'!$G$117</definedName>
    <definedName name="QuotitéTRAVAILtotal" localSheetId="66">'Resp cooperation internationale'!$G$117</definedName>
    <definedName name="QuotitéTRAVAILtotal" localSheetId="68">'Resp développement commercial'!$G$117</definedName>
    <definedName name="QuotitéTRAVAILtotal" localSheetId="69">'Resp developpement partenarial'!$G$117</definedName>
    <definedName name="QuotitéTRAVAILtotal" localSheetId="70">'Resp developpement projet missi'!$G$117</definedName>
    <definedName name="QuotitéTRAVAILtotal" localSheetId="71">'Resp développement territoire'!$G$117</definedName>
    <definedName name="QuotitéTRAVAILtotal" localSheetId="72">'Resp experimentation recherche'!$G$117</definedName>
    <definedName name="QuotitéTRAVAILtotal" localSheetId="73">'Resp exploitation entreprise at'!$G$117</definedName>
    <definedName name="QuotitéTRAVAILtotal" localSheetId="63">'Responsable adm et financier'!$G$117</definedName>
    <definedName name="QuotitéTRAVAILtotal" localSheetId="65">'Responsable comptable'!$G$117</definedName>
    <definedName name="QuotitéTRAVAILtotal" localSheetId="77">'Responsable de structure UFA CF'!$G$117</definedName>
    <definedName name="QuotitéTRAVAILtotal" localSheetId="80">'Responsable de vie scolaire'!$G$117</definedName>
    <definedName name="QuotitéTRAVAILtotal" localSheetId="67">'Responsable démarche qualité'!$G$117</definedName>
    <definedName name="QuotitéTRAVAILtotal" localSheetId="74">'Responsable hygiene sécurité pr'!$G$117</definedName>
    <definedName name="QuotitéTRAVAILtotal" localSheetId="75">'Responsable informatique numeri'!$G$117</definedName>
    <definedName name="QuotitéTRAVAILtotal" localSheetId="76">'Responsable maintenance bât equ'!$G$117</definedName>
    <definedName name="QuotitéTRAVAILtotal" localSheetId="62">'Responsable Mission spécifique '!$G$117</definedName>
    <definedName name="QuotitéTRAVAILtotal" localSheetId="78">'Responsable pédagogique'!$G$117</definedName>
    <definedName name="QuotitéTRAVAILtotal" localSheetId="79">'Responsable RH'!$G$117</definedName>
    <definedName name="QuotitéTRAVAILtotal" localSheetId="81">Secrétaire!$G$114</definedName>
    <definedName name="QuotitéTRAVAILtotal" localSheetId="83">'Secrétaire de direction'!$G$81</definedName>
    <definedName name="QuotitéTRAVAILtotal" localSheetId="82">'Secrétaire-comptable'!$G$114</definedName>
    <definedName name="QuotitéTRAVAILtotal" localSheetId="84">'Surveillant Veilleur de nuit'!$G$79</definedName>
    <definedName name="QuotitéTRAVAILtotal" localSheetId="89">'Technicien de laboratoire'!$G$114</definedName>
    <definedName name="QuotitéTRAVAILtotal" localSheetId="86">'Technicien experimentation rech'!$G$114</definedName>
    <definedName name="QuotitéTRAVAILtotal" localSheetId="85">'Technicien exploitation entrepr'!$G$114</definedName>
    <definedName name="QuotitéTRAVAILtotal" localSheetId="88">'Technicien hygiene sécurité pré'!$G$114</definedName>
    <definedName name="QuotitéTRAVAILtotal" localSheetId="87">'Technicien informatique numeriq'!$G$114</definedName>
    <definedName name="QuotitéTRAVAILtotal" localSheetId="90">'Technicien maintenance bât equ'!$G$114</definedName>
    <definedName name="QuotitéTRAVAILtotal" localSheetId="91">'Technicien réseau syst info'!$G$114</definedName>
    <definedName name="QuotitéTRAVAILtotal">TOTAL!$G$211</definedName>
    <definedName name="VALPointCC" localSheetId="11">'Accomp Besoins éducatifs'!$G$92</definedName>
    <definedName name="VALPointCC" localSheetId="12">'Adjoint de direction'!$G$109</definedName>
    <definedName name="VALPointCC" localSheetId="13">'Adjoint pastorale scolaire'!$G$109</definedName>
    <definedName name="VALPointCC" localSheetId="14">'Administrateur réseau syst info'!$G$109</definedName>
    <definedName name="VALPointCC" localSheetId="15">'Agent de gardiennage'!$G$78</definedName>
    <definedName name="VALPointCC" localSheetId="16">'Agent de laboratoire'!$G$78</definedName>
    <definedName name="VALPointCC" localSheetId="17">'Agent de maintenance bât equip '!$G$71</definedName>
    <definedName name="VALPointCC" localSheetId="18">'Agent de service'!$G$71</definedName>
    <definedName name="VALPointCC" localSheetId="19">'Aide comptable'!$G$71</definedName>
    <definedName name="VALPointCC" localSheetId="20">'Aide cuisinier'!$G$78</definedName>
    <definedName name="VALPointCC" localSheetId="21">'Aide documentaliste '!$G$78</definedName>
    <definedName name="VALPointCC" localSheetId="22">'Animateur en CDR'!$G$78</definedName>
    <definedName name="VALPointCC" localSheetId="23">'Animateur Sportif'!$G$69</definedName>
    <definedName name="VALPointCC" localSheetId="24">'Assistant de direction'!$G$109</definedName>
    <definedName name="VALPointCC" localSheetId="25">'Assistant Educateur de Vie Sco'!$G$78</definedName>
    <definedName name="VALPointCC" localSheetId="26">'Assistant pédagogique'!$G$106</definedName>
    <definedName name="VALPointCC" localSheetId="27">'Cat 1 tous critères'!$G$78</definedName>
    <definedName name="VALPointCC" localSheetId="28">'Cat 2 tous critères'!$G$106</definedName>
    <definedName name="VALPointCC" localSheetId="29">'Cat 3 tous critères'!$G$109</definedName>
    <definedName name="VALPointCC" localSheetId="30">'Chef de cuisine'!$G$109</definedName>
    <definedName name="VALPointCC" localSheetId="31">'Chg accueil'!$G$78</definedName>
    <definedName name="VALPointCC" localSheetId="32">'Chg animation pastorale'!$G$106</definedName>
    <definedName name="VALPointCC" localSheetId="34">'Chg cooperation mobilité'!$G$106</definedName>
    <definedName name="VALPointCC" localSheetId="33">'Chg de communication relations '!$G$106</definedName>
    <definedName name="VALPointCC" localSheetId="39">'Chg de mission specifique compl'!$G$106</definedName>
    <definedName name="VALPointCC" localSheetId="36">'Chg developpement commercial'!$G$106</definedName>
    <definedName name="VALPointCC" localSheetId="38">'Chg developpement partenarial'!$G$106</definedName>
    <definedName name="VALPointCC" localSheetId="37">'Chg developpement projet missio'!$G$106</definedName>
    <definedName name="VALPointCC" localSheetId="35">'Chg developpement territoire'!$G$106</definedName>
    <definedName name="VALPointCC" localSheetId="40">'Chg mission inclusion handicap'!$G$70</definedName>
    <definedName name="VALPointCC" localSheetId="41">'Chg. de numérique éduc digita '!$G$86</definedName>
    <definedName name="VALPointCC" localSheetId="42">Comptable!$G$106</definedName>
    <definedName name="VALPointCC" localSheetId="44">'Conducteur de transports en com'!$G$106</definedName>
    <definedName name="VALPointCC" localSheetId="43">'Conducteur d''engin'!$G$106</definedName>
    <definedName name="VALPointCC" localSheetId="45">'Conseiller orientation insertio'!$G$106</definedName>
    <definedName name="VALPointCC" localSheetId="46">'Coordinateur de formation'!$G$86</definedName>
    <definedName name="VALPointCC" localSheetId="47">'Coordinateur de vie scolaire'!$G$106</definedName>
    <definedName name="VALPointCC" localSheetId="92">'critères toutes catégories'!$G$203</definedName>
    <definedName name="VALPointCC" localSheetId="48">CUISINIER!$G$106</definedName>
    <definedName name="VALPointCC" localSheetId="49">Documentaliste!$G$109</definedName>
    <definedName name="VALPointCC" localSheetId="51">'Educateur sportif'!$G$73</definedName>
    <definedName name="VALPointCC" localSheetId="50">'Educateur VS Conseiller éduc'!$G$106</definedName>
    <definedName name="VALPointCC" localSheetId="53">'Enseignant formateur cadre'!$G$109</definedName>
    <definedName name="VALPointCC" localSheetId="52">'Enseignant-Formateur non cadre'!$G$106</definedName>
    <definedName name="VALPointCC" localSheetId="54">'Gestionnaire de paie'!$G$106</definedName>
    <definedName name="VALPointCC" localSheetId="55">'Gestionnaire RH'!$G$106</definedName>
    <definedName name="VALPointCC" localSheetId="56">Infirmier!$G$109</definedName>
    <definedName name="VALPointCC" localSheetId="57">'Maître professionnel'!$G$109</definedName>
    <definedName name="VALPointCC" localSheetId="4">'Matrice Cat 1'!$G$78</definedName>
    <definedName name="VALPointCC" localSheetId="100">'matrice Cat 1 non PVS'!$G$71</definedName>
    <definedName name="VALPointCC" localSheetId="99">'Matrice Cat 1 PVS'!$G$78</definedName>
    <definedName name="VALPointCC" localSheetId="3">'matrice Cat 2'!$G$106</definedName>
    <definedName name="VALPointCC" localSheetId="93">'Matrice Cat 2 3criteres'!$G$73</definedName>
    <definedName name="VALPointCC" localSheetId="95">'Matrice Cat 2 Manag'!$G$86</definedName>
    <definedName name="VALPointCC" localSheetId="94">'Matrice Cat 2 Pédagogie'!$G$106</definedName>
    <definedName name="VALPointCC" localSheetId="2">'Matrice Cat 3'!$G$109</definedName>
    <definedName name="VALPointCC" localSheetId="98">'Matrice Cat 3 3critères'!$G$109</definedName>
    <definedName name="VALPointCC" localSheetId="97">'Matrice Cat 3 Managemen'!$G$109</definedName>
    <definedName name="VALPointCC" localSheetId="96">'matrice Cat3 manag et format'!$G$109</definedName>
    <definedName name="VALPointCC" localSheetId="58">'Mission spécifique animateur'!$G$78</definedName>
    <definedName name="VALPointCC" localSheetId="59">Moniteur!$G$106</definedName>
    <definedName name="VALPointCC" localSheetId="60">'Ouvrier exploitation entreprise'!$G$72</definedName>
    <definedName name="VALPointCC" localSheetId="61">Psychologue!$G$109</definedName>
    <definedName name="VALPointCC" localSheetId="64">'Resp communication relations ex'!$G$109</definedName>
    <definedName name="VALPointCC" localSheetId="66">'Resp cooperation internationale'!$G$109</definedName>
    <definedName name="VALPointCC" localSheetId="68">'Resp développement commercial'!$G$109</definedName>
    <definedName name="VALPointCC" localSheetId="69">'Resp developpement partenarial'!$G$109</definedName>
    <definedName name="VALPointCC" localSheetId="70">'Resp developpement projet missi'!$G$109</definedName>
    <definedName name="VALPointCC" localSheetId="71">'Resp développement territoire'!$G$109</definedName>
    <definedName name="VALPointCC" localSheetId="72">'Resp experimentation recherche'!$G$109</definedName>
    <definedName name="VALPointCC" localSheetId="73">'Resp exploitation entreprise at'!$G$109</definedName>
    <definedName name="VALPointCC" localSheetId="63">'Responsable adm et financier'!$G$109</definedName>
    <definedName name="VALPointCC" localSheetId="65">'Responsable comptable'!$G$109</definedName>
    <definedName name="VALPointCC" localSheetId="77">'Responsable de structure UFA CF'!$G$109</definedName>
    <definedName name="VALPointCC" localSheetId="80">'Responsable de vie scolaire'!$G$109</definedName>
    <definedName name="VALPointCC" localSheetId="67">'Responsable démarche qualité'!$G$109</definedName>
    <definedName name="VALPointCC" localSheetId="74">'Responsable hygiene sécurité pr'!$G$109</definedName>
    <definedName name="VALPointCC" localSheetId="75">'Responsable informatique numeri'!$G$109</definedName>
    <definedName name="VALPointCC" localSheetId="76">'Responsable maintenance bât equ'!$G$109</definedName>
    <definedName name="VALPointCC" localSheetId="62">'Responsable Mission spécifique '!$G$109</definedName>
    <definedName name="VALPointCC" localSheetId="78">'Responsable pédagogique'!$G$109</definedName>
    <definedName name="VALPointCC" localSheetId="79">'Responsable RH'!$G$109</definedName>
    <definedName name="VALPointCC" localSheetId="81">Secrétaire!$G$106</definedName>
    <definedName name="VALPointCC" localSheetId="83">'Secrétaire de direction'!$G$73</definedName>
    <definedName name="VALPointCC" localSheetId="82">'Secrétaire-comptable'!$G$106</definedName>
    <definedName name="VALPointCC" localSheetId="84">'Surveillant Veilleur de nuit'!$G$71</definedName>
    <definedName name="VALPointCC" localSheetId="89">'Technicien de laboratoire'!$G$106</definedName>
    <definedName name="VALPointCC" localSheetId="86">'Technicien experimentation rech'!$G$106</definedName>
    <definedName name="VALPointCC" localSheetId="85">'Technicien exploitation entrepr'!$G$106</definedName>
    <definedName name="VALPointCC" localSheetId="88">'Technicien hygiene sécurité pré'!$G$106</definedName>
    <definedName name="VALPointCC" localSheetId="87">'Technicien informatique numeriq'!$G$106</definedName>
    <definedName name="VALPointCC" localSheetId="90">'Technicien maintenance bât equ'!$G$106</definedName>
    <definedName name="VALPointCC" localSheetId="91">'Technicien réseau syst info'!$G$106</definedName>
    <definedName name="VALPointCC">TOTAL!$G$203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3" i="12" l="1"/>
  <c r="G73" i="61"/>
  <c r="H72" i="61"/>
  <c r="I72" i="61" s="1"/>
  <c r="G65" i="71"/>
  <c r="C70" i="61"/>
  <c r="C80" i="61"/>
  <c r="C118" i="47"/>
  <c r="G111" i="47"/>
  <c r="C108" i="47"/>
  <c r="C118" i="56"/>
  <c r="G111" i="56"/>
  <c r="C108" i="56"/>
  <c r="C212" i="29"/>
  <c r="G205" i="29"/>
  <c r="C202" i="29"/>
  <c r="C115" i="82"/>
  <c r="G108" i="82"/>
  <c r="C105" i="82"/>
  <c r="C115" i="72"/>
  <c r="G108" i="72"/>
  <c r="C105" i="72"/>
  <c r="C115" i="64"/>
  <c r="G108" i="64"/>
  <c r="C105" i="64"/>
  <c r="C115" i="74"/>
  <c r="G108" i="74"/>
  <c r="C105" i="74"/>
  <c r="C115" i="80"/>
  <c r="G108" i="80"/>
  <c r="C105" i="80"/>
  <c r="C115" i="94"/>
  <c r="G108" i="94"/>
  <c r="C105" i="94"/>
  <c r="C115" i="92"/>
  <c r="G108" i="92"/>
  <c r="C105" i="92"/>
  <c r="C80" i="18"/>
  <c r="G73" i="18"/>
  <c r="C70" i="18"/>
  <c r="C82" i="20"/>
  <c r="G75" i="20"/>
  <c r="C72" i="20"/>
  <c r="C115" i="60"/>
  <c r="G108" i="60"/>
  <c r="C105" i="60"/>
  <c r="C115" i="59"/>
  <c r="G108" i="59"/>
  <c r="C105" i="59"/>
  <c r="C118" i="51"/>
  <c r="G111" i="51"/>
  <c r="C108" i="51"/>
  <c r="C118" i="66"/>
  <c r="G111" i="66"/>
  <c r="C108" i="66"/>
  <c r="C118" i="43"/>
  <c r="G111" i="43"/>
  <c r="C108" i="43"/>
  <c r="C118" i="34"/>
  <c r="G111" i="34"/>
  <c r="C108" i="34"/>
  <c r="C118" i="73"/>
  <c r="G111" i="73"/>
  <c r="C108" i="73"/>
  <c r="C118" i="81"/>
  <c r="G111" i="81"/>
  <c r="C108" i="81"/>
  <c r="C118" i="76"/>
  <c r="G111" i="76"/>
  <c r="C108" i="76"/>
  <c r="C118" i="93"/>
  <c r="G111" i="93"/>
  <c r="C108" i="93"/>
  <c r="C118" i="95"/>
  <c r="G111" i="95"/>
  <c r="C108" i="95"/>
  <c r="C118" i="99"/>
  <c r="G111" i="99"/>
  <c r="C108" i="99"/>
  <c r="C118" i="85"/>
  <c r="G111" i="85"/>
  <c r="C108" i="85"/>
  <c r="C118" i="101"/>
  <c r="G111" i="101"/>
  <c r="C108" i="101"/>
  <c r="C118" i="87"/>
  <c r="G111" i="87"/>
  <c r="C108" i="87"/>
  <c r="C118" i="68"/>
  <c r="G111" i="68"/>
  <c r="C108" i="68"/>
  <c r="C118" i="103"/>
  <c r="G111" i="103"/>
  <c r="C108" i="103"/>
  <c r="C118" i="63"/>
  <c r="G111" i="63"/>
  <c r="C108" i="63"/>
  <c r="C118" i="89"/>
  <c r="G111" i="89"/>
  <c r="C108" i="89"/>
  <c r="C118" i="67"/>
  <c r="G111" i="67"/>
  <c r="C108" i="67"/>
  <c r="C118" i="106"/>
  <c r="G111" i="106"/>
  <c r="C108" i="106"/>
  <c r="C118" i="55"/>
  <c r="G111" i="55"/>
  <c r="C108" i="55"/>
  <c r="C81" i="91"/>
  <c r="G74" i="91"/>
  <c r="C71" i="91"/>
  <c r="C115" i="48"/>
  <c r="G108" i="48"/>
  <c r="C105" i="48"/>
  <c r="C87" i="104"/>
  <c r="G80" i="104"/>
  <c r="C77" i="104"/>
  <c r="C118" i="42"/>
  <c r="G111" i="42"/>
  <c r="C108" i="42"/>
  <c r="C115" i="65"/>
  <c r="G108" i="65"/>
  <c r="C105" i="65"/>
  <c r="C115" i="58"/>
  <c r="G108" i="58"/>
  <c r="C105" i="58"/>
  <c r="C118" i="38"/>
  <c r="G111" i="38"/>
  <c r="C108" i="38"/>
  <c r="C115" i="37"/>
  <c r="G108" i="37"/>
  <c r="C105" i="37"/>
  <c r="C82" i="21"/>
  <c r="G75" i="21"/>
  <c r="C72" i="21"/>
  <c r="C115" i="50"/>
  <c r="G108" i="50"/>
  <c r="C105" i="50"/>
  <c r="C115" i="78"/>
  <c r="G108" i="78"/>
  <c r="C105" i="78"/>
  <c r="C115" i="5"/>
  <c r="G108" i="5"/>
  <c r="C105" i="5"/>
  <c r="C95" i="23"/>
  <c r="G88" i="23"/>
  <c r="C85" i="23"/>
  <c r="C115" i="52"/>
  <c r="G108" i="52"/>
  <c r="C105" i="52"/>
  <c r="C115" i="70"/>
  <c r="G108" i="70"/>
  <c r="C105" i="70"/>
  <c r="C115" i="90"/>
  <c r="G108" i="90"/>
  <c r="C105" i="90"/>
  <c r="C115" i="62"/>
  <c r="G108" i="62"/>
  <c r="C105" i="62"/>
  <c r="C95" i="25"/>
  <c r="G88" i="25"/>
  <c r="C85" i="25"/>
  <c r="C79" i="54"/>
  <c r="G72" i="54"/>
  <c r="C69" i="54"/>
  <c r="C115" i="105"/>
  <c r="G108" i="105"/>
  <c r="C105" i="105"/>
  <c r="C115" i="100"/>
  <c r="G108" i="100"/>
  <c r="C105" i="100"/>
  <c r="C115" i="84"/>
  <c r="G108" i="84"/>
  <c r="C105" i="84"/>
  <c r="C115" i="86"/>
  <c r="G108" i="86"/>
  <c r="C105" i="86"/>
  <c r="C115" i="98"/>
  <c r="G108" i="98"/>
  <c r="C105" i="98"/>
  <c r="C115" i="102"/>
  <c r="G108" i="102"/>
  <c r="C105" i="102"/>
  <c r="C115" i="88"/>
  <c r="G108" i="88"/>
  <c r="C105" i="88"/>
  <c r="C115" i="53"/>
  <c r="G108" i="53"/>
  <c r="C105" i="53"/>
  <c r="C87" i="57"/>
  <c r="G80" i="57"/>
  <c r="C77" i="57"/>
  <c r="C118" i="79"/>
  <c r="G111" i="79"/>
  <c r="C108" i="79"/>
  <c r="C118" i="28"/>
  <c r="G111" i="28"/>
  <c r="C108" i="28"/>
  <c r="C115" i="26"/>
  <c r="G108" i="26"/>
  <c r="C105" i="26"/>
  <c r="C87" i="27"/>
  <c r="G80" i="27"/>
  <c r="C77" i="27"/>
  <c r="C115" i="46"/>
  <c r="G108" i="46"/>
  <c r="C105" i="46"/>
  <c r="C87" i="13"/>
  <c r="G80" i="13"/>
  <c r="C77" i="13"/>
  <c r="C118" i="32"/>
  <c r="G111" i="32"/>
  <c r="C108" i="32"/>
  <c r="C78" i="17"/>
  <c r="G71" i="17"/>
  <c r="C68" i="17"/>
  <c r="C87" i="45"/>
  <c r="G80" i="45"/>
  <c r="C77" i="45"/>
  <c r="C87" i="44"/>
  <c r="G80" i="44"/>
  <c r="C77" i="44"/>
  <c r="C87" i="77"/>
  <c r="C77" i="77"/>
  <c r="C80" i="12"/>
  <c r="C70" i="12"/>
  <c r="C80" i="71"/>
  <c r="G73" i="71"/>
  <c r="C70" i="71"/>
  <c r="C87" i="96"/>
  <c r="G80" i="96"/>
  <c r="C77" i="96"/>
  <c r="C87" i="69"/>
  <c r="G80" i="69"/>
  <c r="C77" i="69"/>
  <c r="C118" i="83"/>
  <c r="G111" i="83"/>
  <c r="C108" i="83"/>
  <c r="C118" i="6"/>
  <c r="G111" i="6"/>
  <c r="C108" i="6"/>
  <c r="C118" i="36"/>
  <c r="G111" i="36"/>
  <c r="C108" i="36"/>
  <c r="C86" i="49"/>
  <c r="C76" i="49"/>
  <c r="G72" i="61" l="1"/>
  <c r="G117" i="81"/>
  <c r="G123" i="81" s="1"/>
  <c r="G130" i="81" s="1"/>
  <c r="G131" i="81" s="1"/>
  <c r="G114" i="82"/>
  <c r="L115" i="82" s="1"/>
  <c r="C116" i="82" s="1"/>
  <c r="G117" i="99"/>
  <c r="G123" i="99" s="1"/>
  <c r="G130" i="99" s="1"/>
  <c r="G131" i="99" s="1"/>
  <c r="G117" i="32"/>
  <c r="G123" i="32" s="1"/>
  <c r="G130" i="32" s="1"/>
  <c r="G135" i="32" s="1"/>
  <c r="G117" i="28"/>
  <c r="G123" i="28" s="1"/>
  <c r="G130" i="28" s="1"/>
  <c r="G131" i="28" s="1"/>
  <c r="G120" i="82"/>
  <c r="G127" i="82" s="1"/>
  <c r="L118" i="81"/>
  <c r="C119" i="81" s="1"/>
  <c r="G135" i="95"/>
  <c r="G135" i="99"/>
  <c r="G79" i="49"/>
  <c r="M97" i="106"/>
  <c r="M94" i="106"/>
  <c r="L94" i="106"/>
  <c r="G104" i="106" s="1"/>
  <c r="M94" i="105"/>
  <c r="G100" i="105" s="1"/>
  <c r="G114" i="105" s="1"/>
  <c r="M91" i="105"/>
  <c r="G99" i="105" s="1"/>
  <c r="L91" i="105"/>
  <c r="G101" i="105" s="1"/>
  <c r="M66" i="104"/>
  <c r="G72" i="104" s="1"/>
  <c r="G86" i="104" s="1"/>
  <c r="M63" i="104"/>
  <c r="G71" i="104" s="1"/>
  <c r="L63" i="104"/>
  <c r="G73" i="104" s="1"/>
  <c r="M97" i="103"/>
  <c r="G103" i="103" s="1"/>
  <c r="G117" i="103" s="1"/>
  <c r="M94" i="103"/>
  <c r="G102" i="103" s="1"/>
  <c r="L94" i="103"/>
  <c r="G104" i="103" s="1"/>
  <c r="G99" i="102"/>
  <c r="M94" i="102"/>
  <c r="G100" i="102" s="1"/>
  <c r="G114" i="102" s="1"/>
  <c r="L115" i="102" s="1"/>
  <c r="C116" i="102" s="1"/>
  <c r="M91" i="102"/>
  <c r="L91" i="102"/>
  <c r="G101" i="102" s="1"/>
  <c r="G102" i="101"/>
  <c r="M97" i="101"/>
  <c r="G103" i="101" s="1"/>
  <c r="G117" i="101" s="1"/>
  <c r="M94" i="101"/>
  <c r="L94" i="101"/>
  <c r="G104" i="101" s="1"/>
  <c r="G99" i="100"/>
  <c r="M94" i="100"/>
  <c r="G100" i="100" s="1"/>
  <c r="G114" i="100" s="1"/>
  <c r="M91" i="100"/>
  <c r="L91" i="100"/>
  <c r="G101" i="100" s="1"/>
  <c r="M97" i="99"/>
  <c r="G103" i="99" s="1"/>
  <c r="M94" i="99"/>
  <c r="G102" i="99" s="1"/>
  <c r="L94" i="99"/>
  <c r="G104" i="99" s="1"/>
  <c r="G99" i="98"/>
  <c r="M94" i="98"/>
  <c r="G100" i="98" s="1"/>
  <c r="G114" i="98" s="1"/>
  <c r="M91" i="98"/>
  <c r="L91" i="98"/>
  <c r="G101" i="98" s="1"/>
  <c r="M94" i="97"/>
  <c r="M91" i="97"/>
  <c r="L91" i="97"/>
  <c r="G101" i="97" s="1"/>
  <c r="G71" i="96"/>
  <c r="M66" i="96"/>
  <c r="G72" i="96" s="1"/>
  <c r="G86" i="96" s="1"/>
  <c r="M63" i="96"/>
  <c r="L63" i="96"/>
  <c r="G73" i="96" s="1"/>
  <c r="M97" i="95"/>
  <c r="G103" i="95" s="1"/>
  <c r="G117" i="95" s="1"/>
  <c r="G123" i="95" s="1"/>
  <c r="G130" i="95" s="1"/>
  <c r="G131" i="95" s="1"/>
  <c r="M94" i="95"/>
  <c r="G102" i="95" s="1"/>
  <c r="L94" i="95"/>
  <c r="G104" i="95" s="1"/>
  <c r="M94" i="94"/>
  <c r="M91" i="94"/>
  <c r="L91" i="94"/>
  <c r="G101" i="94" s="1"/>
  <c r="M97" i="93"/>
  <c r="G103" i="93" s="1"/>
  <c r="G117" i="93" s="1"/>
  <c r="M94" i="93"/>
  <c r="G102" i="93" s="1"/>
  <c r="L94" i="93"/>
  <c r="G104" i="93" s="1"/>
  <c r="M94" i="92"/>
  <c r="M91" i="92"/>
  <c r="G99" i="92" s="1"/>
  <c r="L91" i="92"/>
  <c r="G101" i="92" s="1"/>
  <c r="M60" i="91"/>
  <c r="M57" i="91"/>
  <c r="G65" i="91" s="1"/>
  <c r="L57" i="91"/>
  <c r="G67" i="91" s="1"/>
  <c r="M94" i="90"/>
  <c r="M91" i="90"/>
  <c r="G99" i="90" s="1"/>
  <c r="L91" i="90"/>
  <c r="G101" i="90" s="1"/>
  <c r="M97" i="89"/>
  <c r="M94" i="89"/>
  <c r="G103" i="89" s="1"/>
  <c r="G117" i="89" s="1"/>
  <c r="L94" i="89"/>
  <c r="G104" i="89" s="1"/>
  <c r="M94" i="88"/>
  <c r="M91" i="88"/>
  <c r="G99" i="88" s="1"/>
  <c r="L91" i="88"/>
  <c r="G101" i="88" s="1"/>
  <c r="G102" i="87"/>
  <c r="M97" i="87"/>
  <c r="G103" i="87" s="1"/>
  <c r="G117" i="87" s="1"/>
  <c r="M94" i="87"/>
  <c r="L94" i="87"/>
  <c r="G104" i="87" s="1"/>
  <c r="G99" i="86"/>
  <c r="M94" i="86"/>
  <c r="G100" i="86" s="1"/>
  <c r="G114" i="86" s="1"/>
  <c r="G120" i="86" s="1"/>
  <c r="G127" i="86" s="1"/>
  <c r="G128" i="86" s="1"/>
  <c r="M91" i="86"/>
  <c r="L91" i="86"/>
  <c r="G101" i="86" s="1"/>
  <c r="G102" i="85"/>
  <c r="M97" i="85"/>
  <c r="M94" i="85"/>
  <c r="L94" i="85"/>
  <c r="G104" i="85" s="1"/>
  <c r="M94" i="84"/>
  <c r="M91" i="84"/>
  <c r="G100" i="84" s="1"/>
  <c r="G114" i="84" s="1"/>
  <c r="L115" i="84" s="1"/>
  <c r="C116" i="84" s="1"/>
  <c r="L91" i="84"/>
  <c r="G101" i="84" s="1"/>
  <c r="M97" i="83"/>
  <c r="G103" i="83" s="1"/>
  <c r="G117" i="83" s="1"/>
  <c r="M94" i="83"/>
  <c r="G102" i="83" s="1"/>
  <c r="L94" i="83"/>
  <c r="G104" i="83" s="1"/>
  <c r="M94" i="82"/>
  <c r="G100" i="82" s="1"/>
  <c r="M91" i="82"/>
  <c r="G99" i="82" s="1"/>
  <c r="L91" i="82"/>
  <c r="G101" i="82" s="1"/>
  <c r="G102" i="81"/>
  <c r="M97" i="81"/>
  <c r="G103" i="81" s="1"/>
  <c r="M94" i="81"/>
  <c r="L94" i="81"/>
  <c r="G104" i="81" s="1"/>
  <c r="M94" i="80"/>
  <c r="M91" i="80"/>
  <c r="G99" i="80" s="1"/>
  <c r="L91" i="80"/>
  <c r="G101" i="80" s="1"/>
  <c r="M97" i="79"/>
  <c r="M94" i="79"/>
  <c r="G102" i="79" s="1"/>
  <c r="L94" i="79"/>
  <c r="G104" i="79" s="1"/>
  <c r="M94" i="78"/>
  <c r="M91" i="78"/>
  <c r="L91" i="78"/>
  <c r="G101" i="78" s="1"/>
  <c r="M66" i="77"/>
  <c r="M63" i="77"/>
  <c r="L63" i="77"/>
  <c r="G73" i="77" s="1"/>
  <c r="H79" i="77" s="1"/>
  <c r="I79" i="77" s="1"/>
  <c r="G102" i="76"/>
  <c r="M97" i="76"/>
  <c r="M94" i="76"/>
  <c r="L94" i="76"/>
  <c r="G104" i="76" s="1"/>
  <c r="C7" i="75"/>
  <c r="B7" i="75"/>
  <c r="M94" i="74"/>
  <c r="M91" i="74"/>
  <c r="L91" i="74"/>
  <c r="G101" i="74" s="1"/>
  <c r="M97" i="73"/>
  <c r="M94" i="73"/>
  <c r="G102" i="73" s="1"/>
  <c r="L94" i="73"/>
  <c r="G104" i="73" s="1"/>
  <c r="M94" i="72"/>
  <c r="M91" i="72"/>
  <c r="G99" i="72" s="1"/>
  <c r="L91" i="72"/>
  <c r="G101" i="72" s="1"/>
  <c r="M59" i="71"/>
  <c r="M56" i="71"/>
  <c r="L56" i="71"/>
  <c r="G66" i="71" s="1"/>
  <c r="M94" i="70"/>
  <c r="M91" i="70"/>
  <c r="G99" i="70" s="1"/>
  <c r="L91" i="70"/>
  <c r="G101" i="70" s="1"/>
  <c r="M66" i="69"/>
  <c r="G72" i="69" s="1"/>
  <c r="G86" i="69" s="1"/>
  <c r="M63" i="69"/>
  <c r="G71" i="69" s="1"/>
  <c r="L63" i="69"/>
  <c r="G73" i="69" s="1"/>
  <c r="M97" i="68"/>
  <c r="M94" i="68"/>
  <c r="G102" i="68" s="1"/>
  <c r="L94" i="68"/>
  <c r="G104" i="68" s="1"/>
  <c r="M97" i="67"/>
  <c r="M94" i="67"/>
  <c r="G102" i="67" s="1"/>
  <c r="L94" i="67"/>
  <c r="G104" i="67" s="1"/>
  <c r="M97" i="66"/>
  <c r="M94" i="66"/>
  <c r="G102" i="66" s="1"/>
  <c r="L94" i="66"/>
  <c r="G104" i="66" s="1"/>
  <c r="M94" i="65"/>
  <c r="M91" i="65"/>
  <c r="G99" i="65" s="1"/>
  <c r="L91" i="65"/>
  <c r="G101" i="65" s="1"/>
  <c r="M94" i="64"/>
  <c r="M91" i="64"/>
  <c r="L91" i="64"/>
  <c r="G101" i="64" s="1"/>
  <c r="M97" i="63"/>
  <c r="M94" i="63"/>
  <c r="G102" i="63" s="1"/>
  <c r="L94" i="63"/>
  <c r="G104" i="63" s="1"/>
  <c r="M94" i="62"/>
  <c r="G100" i="62" s="1"/>
  <c r="G114" i="62" s="1"/>
  <c r="M91" i="62"/>
  <c r="G99" i="62" s="1"/>
  <c r="L91" i="62"/>
  <c r="G101" i="62" s="1"/>
  <c r="M59" i="61"/>
  <c r="M56" i="61"/>
  <c r="L56" i="61"/>
  <c r="G66" i="61" s="1"/>
  <c r="G99" i="60"/>
  <c r="M94" i="60"/>
  <c r="M91" i="60"/>
  <c r="L91" i="60"/>
  <c r="G101" i="60" s="1"/>
  <c r="M94" i="59"/>
  <c r="M91" i="59"/>
  <c r="G99" i="59" s="1"/>
  <c r="L91" i="59"/>
  <c r="G101" i="59" s="1"/>
  <c r="G99" i="58"/>
  <c r="M94" i="58"/>
  <c r="G100" i="58" s="1"/>
  <c r="G114" i="58" s="1"/>
  <c r="M91" i="58"/>
  <c r="L91" i="58"/>
  <c r="G101" i="58" s="1"/>
  <c r="M66" i="57"/>
  <c r="M63" i="57"/>
  <c r="G71" i="57" s="1"/>
  <c r="L63" i="57"/>
  <c r="G73" i="57" s="1"/>
  <c r="M97" i="56"/>
  <c r="G103" i="56" s="1"/>
  <c r="G117" i="56" s="1"/>
  <c r="M94" i="56"/>
  <c r="G102" i="56" s="1"/>
  <c r="L94" i="56"/>
  <c r="G104" i="56" s="1"/>
  <c r="M97" i="55"/>
  <c r="M94" i="55"/>
  <c r="G102" i="55" s="1"/>
  <c r="L94" i="55"/>
  <c r="G104" i="55" s="1"/>
  <c r="M58" i="54"/>
  <c r="M55" i="54"/>
  <c r="L55" i="54"/>
  <c r="G65" i="54" s="1"/>
  <c r="M94" i="53"/>
  <c r="M91" i="53"/>
  <c r="L91" i="53"/>
  <c r="G101" i="53" s="1"/>
  <c r="M94" i="52"/>
  <c r="M91" i="52"/>
  <c r="G99" i="52" s="1"/>
  <c r="L91" i="52"/>
  <c r="G101" i="52" s="1"/>
  <c r="M97" i="51"/>
  <c r="M94" i="51"/>
  <c r="L94" i="51"/>
  <c r="G104" i="51" s="1"/>
  <c r="M94" i="50"/>
  <c r="M91" i="50"/>
  <c r="G99" i="50" s="1"/>
  <c r="L91" i="50"/>
  <c r="G101" i="50" s="1"/>
  <c r="M66" i="49"/>
  <c r="M63" i="49"/>
  <c r="G69" i="49" s="1"/>
  <c r="L63" i="49"/>
  <c r="G71" i="49" s="1"/>
  <c r="M94" i="48"/>
  <c r="M91" i="48"/>
  <c r="L91" i="48"/>
  <c r="G101" i="48" s="1"/>
  <c r="M97" i="47"/>
  <c r="M94" i="47"/>
  <c r="G102" i="47" s="1"/>
  <c r="L94" i="47"/>
  <c r="G104" i="47" s="1"/>
  <c r="M94" i="46"/>
  <c r="M91" i="46"/>
  <c r="G99" i="46" s="1"/>
  <c r="L91" i="46"/>
  <c r="G101" i="46" s="1"/>
  <c r="M66" i="45"/>
  <c r="M63" i="45"/>
  <c r="L63" i="45"/>
  <c r="G73" i="45" s="1"/>
  <c r="M66" i="44"/>
  <c r="G72" i="44" s="1"/>
  <c r="G86" i="44" s="1"/>
  <c r="M63" i="44"/>
  <c r="G71" i="44" s="1"/>
  <c r="L63" i="44"/>
  <c r="G73" i="44" s="1"/>
  <c r="M97" i="43"/>
  <c r="M94" i="43"/>
  <c r="G102" i="43" s="1"/>
  <c r="L94" i="43"/>
  <c r="G104" i="43" s="1"/>
  <c r="M97" i="42"/>
  <c r="G103" i="42" s="1"/>
  <c r="G117" i="42" s="1"/>
  <c r="M94" i="42"/>
  <c r="G102" i="42" s="1"/>
  <c r="L94" i="42"/>
  <c r="G104" i="42" s="1"/>
  <c r="M97" i="38"/>
  <c r="M94" i="38"/>
  <c r="L94" i="38"/>
  <c r="G104" i="38" s="1"/>
  <c r="M94" i="37"/>
  <c r="M91" i="37"/>
  <c r="L91" i="37"/>
  <c r="G101" i="37" s="1"/>
  <c r="M97" i="36"/>
  <c r="G103" i="36" s="1"/>
  <c r="G117" i="36" s="1"/>
  <c r="M94" i="36"/>
  <c r="G102" i="36" s="1"/>
  <c r="L94" i="36"/>
  <c r="G104" i="36" s="1"/>
  <c r="M97" i="35"/>
  <c r="M94" i="35"/>
  <c r="G103" i="35" s="1"/>
  <c r="L94" i="35"/>
  <c r="G104" i="35" s="1"/>
  <c r="G102" i="34"/>
  <c r="M97" i="34"/>
  <c r="G103" i="34" s="1"/>
  <c r="G117" i="34" s="1"/>
  <c r="M94" i="34"/>
  <c r="L94" i="34"/>
  <c r="G104" i="34" s="1"/>
  <c r="M97" i="33"/>
  <c r="M94" i="33"/>
  <c r="G102" i="33" s="1"/>
  <c r="L94" i="33"/>
  <c r="G104" i="33" s="1"/>
  <c r="G102" i="32"/>
  <c r="M97" i="32"/>
  <c r="G103" i="32" s="1"/>
  <c r="M94" i="32"/>
  <c r="L94" i="32"/>
  <c r="G104" i="32" s="1"/>
  <c r="M97" i="31"/>
  <c r="M94" i="31"/>
  <c r="G102" i="31" s="1"/>
  <c r="L94" i="31"/>
  <c r="G104" i="31" s="1"/>
  <c r="G102" i="30"/>
  <c r="M97" i="30"/>
  <c r="G103" i="30" s="1"/>
  <c r="M94" i="30"/>
  <c r="L94" i="30"/>
  <c r="G104" i="30" s="1"/>
  <c r="M191" i="29"/>
  <c r="M188" i="29"/>
  <c r="G196" i="29" s="1"/>
  <c r="L188" i="29"/>
  <c r="G198" i="29" s="1"/>
  <c r="M97" i="28"/>
  <c r="G103" i="28" s="1"/>
  <c r="M94" i="28"/>
  <c r="G102" i="28" s="1"/>
  <c r="L94" i="28"/>
  <c r="G104" i="28" s="1"/>
  <c r="M66" i="27"/>
  <c r="M63" i="27"/>
  <c r="G71" i="27" s="1"/>
  <c r="L63" i="27"/>
  <c r="G73" i="27" s="1"/>
  <c r="G99" i="26"/>
  <c r="M94" i="26"/>
  <c r="G100" i="26" s="1"/>
  <c r="G114" i="26" s="1"/>
  <c r="M91" i="26"/>
  <c r="L91" i="26"/>
  <c r="G101" i="26" s="1"/>
  <c r="M74" i="25"/>
  <c r="M71" i="25"/>
  <c r="G79" i="25" s="1"/>
  <c r="L71" i="25"/>
  <c r="G81" i="25" s="1"/>
  <c r="M94" i="24"/>
  <c r="M91" i="24"/>
  <c r="G99" i="24" s="1"/>
  <c r="L91" i="24"/>
  <c r="G101" i="24" s="1"/>
  <c r="M74" i="23"/>
  <c r="M71" i="23"/>
  <c r="G79" i="23" s="1"/>
  <c r="L71" i="23"/>
  <c r="G81" i="23" s="1"/>
  <c r="M74" i="22"/>
  <c r="M71" i="22"/>
  <c r="G79" i="22" s="1"/>
  <c r="L71" i="22"/>
  <c r="G81" i="22" s="1"/>
  <c r="M61" i="21"/>
  <c r="G67" i="21" s="1"/>
  <c r="G81" i="21" s="1"/>
  <c r="M58" i="21"/>
  <c r="G66" i="21" s="1"/>
  <c r="L58" i="21"/>
  <c r="G68" i="21" s="1"/>
  <c r="M61" i="20"/>
  <c r="M58" i="20"/>
  <c r="L58" i="20"/>
  <c r="G68" i="20" s="1"/>
  <c r="M61" i="19"/>
  <c r="M58" i="19"/>
  <c r="L58" i="19"/>
  <c r="G68" i="19" s="1"/>
  <c r="M59" i="18"/>
  <c r="M56" i="18"/>
  <c r="G64" i="18" s="1"/>
  <c r="L56" i="18"/>
  <c r="G66" i="18" s="1"/>
  <c r="M57" i="17"/>
  <c r="M54" i="17"/>
  <c r="G62" i="17" s="1"/>
  <c r="L54" i="17"/>
  <c r="G64" i="17" s="1"/>
  <c r="M66" i="13"/>
  <c r="M63" i="13"/>
  <c r="L63" i="13"/>
  <c r="G73" i="13" s="1"/>
  <c r="M59" i="12"/>
  <c r="M56" i="12"/>
  <c r="L56" i="12"/>
  <c r="G66" i="12" s="1"/>
  <c r="M66" i="11"/>
  <c r="M63" i="11"/>
  <c r="G71" i="11" s="1"/>
  <c r="L63" i="11"/>
  <c r="G73" i="11" s="1"/>
  <c r="M59" i="10"/>
  <c r="M56" i="10"/>
  <c r="L56" i="10"/>
  <c r="G66" i="10" s="1"/>
  <c r="M97" i="6"/>
  <c r="M94" i="6"/>
  <c r="L94" i="6"/>
  <c r="G104" i="6" s="1"/>
  <c r="M94" i="5"/>
  <c r="M91" i="5"/>
  <c r="L91" i="5"/>
  <c r="G101" i="5" s="1"/>
  <c r="M191" i="1"/>
  <c r="M66" i="4"/>
  <c r="M63" i="4"/>
  <c r="L63" i="4"/>
  <c r="G73" i="4" s="1"/>
  <c r="L188" i="1"/>
  <c r="G198" i="1" s="1"/>
  <c r="M188" i="1"/>
  <c r="G79" i="77" l="1"/>
  <c r="G80" i="77" s="1"/>
  <c r="G135" i="81"/>
  <c r="G140" i="81" s="1"/>
  <c r="G141" i="81" s="1"/>
  <c r="G123" i="93"/>
  <c r="G130" i="93" s="1"/>
  <c r="L118" i="93"/>
  <c r="C119" i="93" s="1"/>
  <c r="G120" i="58"/>
  <c r="G127" i="58" s="1"/>
  <c r="L115" i="58"/>
  <c r="C116" i="58" s="1"/>
  <c r="G92" i="96"/>
  <c r="G99" i="96" s="1"/>
  <c r="L87" i="96"/>
  <c r="C88" i="96" s="1"/>
  <c r="G120" i="105"/>
  <c r="G127" i="105" s="1"/>
  <c r="L115" i="105"/>
  <c r="C116" i="105" s="1"/>
  <c r="G123" i="103"/>
  <c r="G130" i="103" s="1"/>
  <c r="L118" i="103"/>
  <c r="C119" i="103" s="1"/>
  <c r="G92" i="69"/>
  <c r="G99" i="69" s="1"/>
  <c r="L87" i="69"/>
  <c r="C88" i="69" s="1"/>
  <c r="L118" i="89"/>
  <c r="C119" i="89" s="1"/>
  <c r="G123" i="89"/>
  <c r="G130" i="89" s="1"/>
  <c r="G135" i="89" s="1"/>
  <c r="G123" i="101"/>
  <c r="G130" i="101" s="1"/>
  <c r="L118" i="101"/>
  <c r="C119" i="101" s="1"/>
  <c r="G123" i="87"/>
  <c r="G130" i="87" s="1"/>
  <c r="L118" i="87"/>
  <c r="C119" i="87" s="1"/>
  <c r="G123" i="36"/>
  <c r="G130" i="36" s="1"/>
  <c r="L118" i="36"/>
  <c r="C119" i="36" s="1"/>
  <c r="G123" i="34"/>
  <c r="G130" i="34" s="1"/>
  <c r="L118" i="34"/>
  <c r="C119" i="34" s="1"/>
  <c r="G92" i="104"/>
  <c r="G99" i="104" s="1"/>
  <c r="G100" i="104" s="1"/>
  <c r="L87" i="104"/>
  <c r="C88" i="104" s="1"/>
  <c r="L118" i="42"/>
  <c r="C119" i="42" s="1"/>
  <c r="G123" i="42"/>
  <c r="G130" i="42" s="1"/>
  <c r="G135" i="42" s="1"/>
  <c r="G123" i="56"/>
  <c r="G130" i="56" s="1"/>
  <c r="L118" i="56"/>
  <c r="C119" i="56" s="1"/>
  <c r="G120" i="26"/>
  <c r="G127" i="26" s="1"/>
  <c r="L115" i="26"/>
  <c r="C116" i="26" s="1"/>
  <c r="G87" i="21"/>
  <c r="G94" i="21" s="1"/>
  <c r="L82" i="21"/>
  <c r="C83" i="21" s="1"/>
  <c r="G92" i="44"/>
  <c r="G99" i="44" s="1"/>
  <c r="G100" i="44" s="1"/>
  <c r="L87" i="44"/>
  <c r="C88" i="44" s="1"/>
  <c r="G120" i="62"/>
  <c r="G127" i="62" s="1"/>
  <c r="L115" i="62"/>
  <c r="C116" i="62" s="1"/>
  <c r="G123" i="83"/>
  <c r="G130" i="83" s="1"/>
  <c r="L118" i="83"/>
  <c r="C119" i="83" s="1"/>
  <c r="G120" i="100"/>
  <c r="G127" i="100" s="1"/>
  <c r="L115" i="100"/>
  <c r="C116" i="100" s="1"/>
  <c r="G120" i="98"/>
  <c r="G127" i="98" s="1"/>
  <c r="L115" i="98"/>
  <c r="C116" i="98" s="1"/>
  <c r="L118" i="28"/>
  <c r="C119" i="28" s="1"/>
  <c r="G132" i="86"/>
  <c r="G137" i="86" s="1"/>
  <c r="G138" i="86" s="1"/>
  <c r="G135" i="28"/>
  <c r="G136" i="28" s="1"/>
  <c r="G120" i="84"/>
  <c r="G127" i="84" s="1"/>
  <c r="G132" i="84" s="1"/>
  <c r="L118" i="95"/>
  <c r="C119" i="95" s="1"/>
  <c r="L118" i="32"/>
  <c r="C119" i="32" s="1"/>
  <c r="G131" i="32"/>
  <c r="G120" i="102"/>
  <c r="G127" i="102" s="1"/>
  <c r="G132" i="102" s="1"/>
  <c r="L118" i="99"/>
  <c r="C119" i="99" s="1"/>
  <c r="L115" i="86"/>
  <c r="C116" i="86" s="1"/>
  <c r="G132" i="82"/>
  <c r="G128" i="82"/>
  <c r="G136" i="81"/>
  <c r="G136" i="95"/>
  <c r="G140" i="95"/>
  <c r="G141" i="95" s="1"/>
  <c r="G140" i="99"/>
  <c r="G141" i="99" s="1"/>
  <c r="G136" i="99"/>
  <c r="G131" i="42"/>
  <c r="G132" i="58"/>
  <c r="G128" i="58"/>
  <c r="G133" i="86"/>
  <c r="G128" i="102"/>
  <c r="G140" i="28"/>
  <c r="G141" i="28" s="1"/>
  <c r="G140" i="32"/>
  <c r="G141" i="32" s="1"/>
  <c r="G136" i="32"/>
  <c r="G104" i="44"/>
  <c r="G104" i="69"/>
  <c r="G100" i="69"/>
  <c r="G100" i="64"/>
  <c r="G114" i="64" s="1"/>
  <c r="G100" i="74"/>
  <c r="G114" i="74" s="1"/>
  <c r="G100" i="78"/>
  <c r="G114" i="78" s="1"/>
  <c r="G65" i="61"/>
  <c r="G79" i="61" s="1"/>
  <c r="G79" i="71"/>
  <c r="G72" i="45"/>
  <c r="G86" i="45" s="1"/>
  <c r="G103" i="67"/>
  <c r="G117" i="67" s="1"/>
  <c r="G63" i="17"/>
  <c r="G77" i="17" s="1"/>
  <c r="G103" i="33"/>
  <c r="G72" i="57"/>
  <c r="G86" i="57" s="1"/>
  <c r="G80" i="25"/>
  <c r="G94" i="25" s="1"/>
  <c r="G100" i="50"/>
  <c r="G114" i="50" s="1"/>
  <c r="G80" i="23"/>
  <c r="G94" i="23" s="1"/>
  <c r="G100" i="88"/>
  <c r="G114" i="88" s="1"/>
  <c r="G100" i="90"/>
  <c r="G114" i="90" s="1"/>
  <c r="G66" i="91"/>
  <c r="G80" i="91" s="1"/>
  <c r="G103" i="47"/>
  <c r="G117" i="47" s="1"/>
  <c r="G103" i="55"/>
  <c r="G117" i="55" s="1"/>
  <c r="G100" i="46"/>
  <c r="G114" i="46" s="1"/>
  <c r="G100" i="60"/>
  <c r="G114" i="60" s="1"/>
  <c r="G103" i="76"/>
  <c r="G117" i="76" s="1"/>
  <c r="G103" i="85"/>
  <c r="G117" i="85" s="1"/>
  <c r="G100" i="97"/>
  <c r="G80" i="22"/>
  <c r="G100" i="72"/>
  <c r="G114" i="72" s="1"/>
  <c r="G99" i="74"/>
  <c r="G72" i="77"/>
  <c r="G100" i="94"/>
  <c r="G114" i="94" s="1"/>
  <c r="G100" i="24"/>
  <c r="G100" i="65"/>
  <c r="G114" i="65" s="1"/>
  <c r="G103" i="31"/>
  <c r="G100" i="80"/>
  <c r="G114" i="80" s="1"/>
  <c r="G100" i="92"/>
  <c r="G114" i="92" s="1"/>
  <c r="G70" i="49"/>
  <c r="G85" i="49" s="1"/>
  <c r="G103" i="79"/>
  <c r="G117" i="79" s="1"/>
  <c r="G197" i="29"/>
  <c r="G211" i="29" s="1"/>
  <c r="G103" i="43"/>
  <c r="G117" i="43" s="1"/>
  <c r="G100" i="52"/>
  <c r="G114" i="52" s="1"/>
  <c r="G100" i="59"/>
  <c r="G114" i="59" s="1"/>
  <c r="G103" i="63"/>
  <c r="G117" i="63" s="1"/>
  <c r="G100" i="70"/>
  <c r="G114" i="70" s="1"/>
  <c r="G72" i="27"/>
  <c r="G86" i="27" s="1"/>
  <c r="G103" i="66"/>
  <c r="G117" i="66" s="1"/>
  <c r="G103" i="73"/>
  <c r="G117" i="73" s="1"/>
  <c r="G103" i="106"/>
  <c r="G117" i="106" s="1"/>
  <c r="G102" i="106"/>
  <c r="G99" i="97"/>
  <c r="G104" i="97" s="1"/>
  <c r="G111" i="97" s="1"/>
  <c r="G99" i="94"/>
  <c r="G102" i="89"/>
  <c r="G99" i="84"/>
  <c r="G99" i="78"/>
  <c r="G71" i="77"/>
  <c r="G64" i="71"/>
  <c r="G103" i="68"/>
  <c r="G117" i="68" s="1"/>
  <c r="G99" i="64"/>
  <c r="G64" i="61"/>
  <c r="G100" i="53"/>
  <c r="G114" i="53" s="1"/>
  <c r="G64" i="54"/>
  <c r="G78" i="54" s="1"/>
  <c r="G63" i="54"/>
  <c r="G99" i="53"/>
  <c r="G103" i="51"/>
  <c r="G117" i="51" s="1"/>
  <c r="G102" i="51"/>
  <c r="G100" i="48"/>
  <c r="G114" i="48" s="1"/>
  <c r="G99" i="48"/>
  <c r="G71" i="45"/>
  <c r="G103" i="38"/>
  <c r="G117" i="38" s="1"/>
  <c r="G102" i="38"/>
  <c r="G100" i="37"/>
  <c r="G114" i="37" s="1"/>
  <c r="G99" i="37"/>
  <c r="G102" i="35"/>
  <c r="G107" i="35" s="1"/>
  <c r="G114" i="35" s="1"/>
  <c r="G107" i="31"/>
  <c r="G114" i="31" s="1"/>
  <c r="G119" i="31" s="1"/>
  <c r="G124" i="31" s="1"/>
  <c r="G107" i="33"/>
  <c r="G114" i="33" s="1"/>
  <c r="G107" i="30"/>
  <c r="G114" i="30" s="1"/>
  <c r="G104" i="24"/>
  <c r="G111" i="24" s="1"/>
  <c r="G84" i="22"/>
  <c r="G91" i="22" s="1"/>
  <c r="G67" i="20"/>
  <c r="G81" i="20" s="1"/>
  <c r="G66" i="20"/>
  <c r="G67" i="19"/>
  <c r="G66" i="19"/>
  <c r="G65" i="18"/>
  <c r="G79" i="18" s="1"/>
  <c r="G72" i="13"/>
  <c r="G86" i="13" s="1"/>
  <c r="G71" i="13"/>
  <c r="G65" i="12"/>
  <c r="G79" i="12" s="1"/>
  <c r="G64" i="12"/>
  <c r="G72" i="11"/>
  <c r="G76" i="11" s="1"/>
  <c r="G83" i="11" s="1"/>
  <c r="G65" i="10"/>
  <c r="G64" i="10"/>
  <c r="G103" i="6"/>
  <c r="G117" i="6" s="1"/>
  <c r="G100" i="5"/>
  <c r="G114" i="5" s="1"/>
  <c r="G72" i="4"/>
  <c r="G102" i="6"/>
  <c r="G99" i="5"/>
  <c r="G71" i="4"/>
  <c r="G197" i="1"/>
  <c r="G196" i="1"/>
  <c r="G86" i="77" l="1"/>
  <c r="G92" i="77" s="1"/>
  <c r="G99" i="77" s="1"/>
  <c r="G104" i="104"/>
  <c r="G109" i="104" s="1"/>
  <c r="G110" i="104" s="1"/>
  <c r="G131" i="89"/>
  <c r="G128" i="84"/>
  <c r="L87" i="57"/>
  <c r="C88" i="57" s="1"/>
  <c r="G92" i="57"/>
  <c r="G99" i="57" s="1"/>
  <c r="G120" i="5"/>
  <c r="G127" i="5" s="1"/>
  <c r="L115" i="5"/>
  <c r="C116" i="5" s="1"/>
  <c r="G120" i="64"/>
  <c r="G127" i="64" s="1"/>
  <c r="L115" i="64"/>
  <c r="C116" i="64" s="1"/>
  <c r="G99" i="21"/>
  <c r="G95" i="21"/>
  <c r="G135" i="101"/>
  <c r="G131" i="101"/>
  <c r="G123" i="38"/>
  <c r="G130" i="38" s="1"/>
  <c r="L118" i="38"/>
  <c r="C119" i="38" s="1"/>
  <c r="G120" i="74"/>
  <c r="G127" i="74" s="1"/>
  <c r="L115" i="74"/>
  <c r="C116" i="74" s="1"/>
  <c r="G92" i="13"/>
  <c r="G99" i="13" s="1"/>
  <c r="L87" i="13"/>
  <c r="C88" i="13" s="1"/>
  <c r="G123" i="47"/>
  <c r="G130" i="47" s="1"/>
  <c r="L118" i="47"/>
  <c r="C119" i="47" s="1"/>
  <c r="G128" i="100"/>
  <c r="G132" i="100"/>
  <c r="G128" i="105"/>
  <c r="G132" i="105"/>
  <c r="G123" i="6"/>
  <c r="G130" i="6" s="1"/>
  <c r="L118" i="6"/>
  <c r="C119" i="6" s="1"/>
  <c r="G85" i="18"/>
  <c r="G92" i="18" s="1"/>
  <c r="L80" i="18"/>
  <c r="C81" i="18" s="1"/>
  <c r="G123" i="63"/>
  <c r="G130" i="63" s="1"/>
  <c r="L118" i="63"/>
  <c r="C119" i="63" s="1"/>
  <c r="G120" i="80"/>
  <c r="G127" i="80" s="1"/>
  <c r="L115" i="80"/>
  <c r="C116" i="80" s="1"/>
  <c r="L81" i="91"/>
  <c r="C82" i="91" s="1"/>
  <c r="G86" i="91"/>
  <c r="G93" i="91" s="1"/>
  <c r="G83" i="17"/>
  <c r="G90" i="17" s="1"/>
  <c r="L78" i="17"/>
  <c r="C79" i="17" s="1"/>
  <c r="L87" i="27"/>
  <c r="C88" i="27" s="1"/>
  <c r="G92" i="27"/>
  <c r="G99" i="27" s="1"/>
  <c r="L115" i="92"/>
  <c r="C116" i="92" s="1"/>
  <c r="G120" i="92"/>
  <c r="G127" i="92" s="1"/>
  <c r="L115" i="48"/>
  <c r="C116" i="48" s="1"/>
  <c r="G120" i="48"/>
  <c r="G127" i="48" s="1"/>
  <c r="G104" i="96"/>
  <c r="G100" i="96"/>
  <c r="G120" i="65"/>
  <c r="G127" i="65" s="1"/>
  <c r="L115" i="65"/>
  <c r="C116" i="65" s="1"/>
  <c r="G120" i="88"/>
  <c r="G127" i="88" s="1"/>
  <c r="L115" i="88"/>
  <c r="C116" i="88" s="1"/>
  <c r="L87" i="45"/>
  <c r="C88" i="45" s="1"/>
  <c r="G92" i="45"/>
  <c r="G99" i="45" s="1"/>
  <c r="G120" i="70"/>
  <c r="G127" i="70" s="1"/>
  <c r="L115" i="70"/>
  <c r="C116" i="70" s="1"/>
  <c r="G120" i="59"/>
  <c r="G127" i="59" s="1"/>
  <c r="L115" i="59"/>
  <c r="C116" i="59" s="1"/>
  <c r="G135" i="83"/>
  <c r="G131" i="83"/>
  <c r="G120" i="52"/>
  <c r="G127" i="52" s="1"/>
  <c r="L115" i="52"/>
  <c r="C116" i="52" s="1"/>
  <c r="G123" i="85"/>
  <c r="G130" i="85" s="1"/>
  <c r="L118" i="85"/>
  <c r="C119" i="85" s="1"/>
  <c r="G123" i="51"/>
  <c r="G130" i="51" s="1"/>
  <c r="L118" i="51"/>
  <c r="C119" i="51" s="1"/>
  <c r="G123" i="106"/>
  <c r="G130" i="106" s="1"/>
  <c r="L118" i="106"/>
  <c r="C119" i="106" s="1"/>
  <c r="G123" i="43"/>
  <c r="G130" i="43" s="1"/>
  <c r="L118" i="43"/>
  <c r="C119" i="43" s="1"/>
  <c r="L118" i="76"/>
  <c r="C119" i="76" s="1"/>
  <c r="G123" i="76"/>
  <c r="G130" i="76" s="1"/>
  <c r="G100" i="23"/>
  <c r="G107" i="23" s="1"/>
  <c r="L95" i="23"/>
  <c r="C96" i="23" s="1"/>
  <c r="G85" i="71"/>
  <c r="G92" i="71" s="1"/>
  <c r="L80" i="71"/>
  <c r="C81" i="71" s="1"/>
  <c r="G128" i="62"/>
  <c r="G132" i="62"/>
  <c r="G135" i="56"/>
  <c r="G131" i="56"/>
  <c r="G131" i="36"/>
  <c r="G135" i="36"/>
  <c r="G123" i="55"/>
  <c r="G130" i="55" s="1"/>
  <c r="L118" i="55"/>
  <c r="C119" i="55" s="1"/>
  <c r="L115" i="72"/>
  <c r="C116" i="72" s="1"/>
  <c r="G120" i="72"/>
  <c r="G127" i="72" s="1"/>
  <c r="G123" i="67"/>
  <c r="G130" i="67" s="1"/>
  <c r="L118" i="67"/>
  <c r="C119" i="67" s="1"/>
  <c r="G128" i="26"/>
  <c r="G132" i="26"/>
  <c r="L82" i="20"/>
  <c r="C83" i="20" s="1"/>
  <c r="G87" i="20"/>
  <c r="G94" i="20" s="1"/>
  <c r="L118" i="73"/>
  <c r="C119" i="73" s="1"/>
  <c r="G123" i="73"/>
  <c r="G130" i="73" s="1"/>
  <c r="G217" i="29"/>
  <c r="G224" i="29" s="1"/>
  <c r="L212" i="29"/>
  <c r="C213" i="29" s="1"/>
  <c r="G120" i="94"/>
  <c r="G127" i="94" s="1"/>
  <c r="L115" i="94"/>
  <c r="C116" i="94" s="1"/>
  <c r="G120" i="60"/>
  <c r="G127" i="60" s="1"/>
  <c r="L115" i="60"/>
  <c r="C116" i="60" s="1"/>
  <c r="G120" i="50"/>
  <c r="G127" i="50" s="1"/>
  <c r="L115" i="50"/>
  <c r="C116" i="50" s="1"/>
  <c r="G85" i="61"/>
  <c r="G92" i="61" s="1"/>
  <c r="L80" i="61"/>
  <c r="C81" i="61" s="1"/>
  <c r="L79" i="54"/>
  <c r="C80" i="54" s="1"/>
  <c r="G84" i="54"/>
  <c r="G91" i="54" s="1"/>
  <c r="G120" i="53"/>
  <c r="G127" i="53" s="1"/>
  <c r="L115" i="53"/>
  <c r="C116" i="53" s="1"/>
  <c r="G120" i="90"/>
  <c r="G127" i="90" s="1"/>
  <c r="L115" i="90"/>
  <c r="C116" i="90" s="1"/>
  <c r="G131" i="34"/>
  <c r="G135" i="34"/>
  <c r="G123" i="68"/>
  <c r="G130" i="68" s="1"/>
  <c r="L118" i="68"/>
  <c r="C119" i="68" s="1"/>
  <c r="G120" i="37"/>
  <c r="G127" i="37" s="1"/>
  <c r="L115" i="37"/>
  <c r="C116" i="37" s="1"/>
  <c r="G85" i="12"/>
  <c r="G92" i="12" s="1"/>
  <c r="L80" i="12"/>
  <c r="C81" i="12" s="1"/>
  <c r="L118" i="66"/>
  <c r="C119" i="66" s="1"/>
  <c r="G123" i="66"/>
  <c r="G130" i="66" s="1"/>
  <c r="L118" i="79"/>
  <c r="C119" i="79" s="1"/>
  <c r="G123" i="79"/>
  <c r="G130" i="79" s="1"/>
  <c r="G120" i="46"/>
  <c r="G127" i="46" s="1"/>
  <c r="L115" i="46"/>
  <c r="C116" i="46" s="1"/>
  <c r="G100" i="25"/>
  <c r="G107" i="25" s="1"/>
  <c r="L95" i="25"/>
  <c r="C96" i="25" s="1"/>
  <c r="G120" i="78"/>
  <c r="G127" i="78" s="1"/>
  <c r="L115" i="78"/>
  <c r="C116" i="78" s="1"/>
  <c r="G128" i="98"/>
  <c r="G132" i="98"/>
  <c r="G135" i="87"/>
  <c r="G131" i="87"/>
  <c r="G135" i="103"/>
  <c r="G131" i="103"/>
  <c r="G135" i="93"/>
  <c r="G131" i="93"/>
  <c r="G137" i="82"/>
  <c r="G138" i="82" s="1"/>
  <c r="G133" i="82"/>
  <c r="G140" i="89"/>
  <c r="G141" i="89" s="1"/>
  <c r="G136" i="89"/>
  <c r="G105" i="104"/>
  <c r="G140" i="42"/>
  <c r="G141" i="42" s="1"/>
  <c r="G136" i="42"/>
  <c r="G137" i="58"/>
  <c r="G138" i="58" s="1"/>
  <c r="G133" i="58"/>
  <c r="G137" i="84"/>
  <c r="G138" i="84" s="1"/>
  <c r="G133" i="84"/>
  <c r="G137" i="102"/>
  <c r="G138" i="102" s="1"/>
  <c r="G133" i="102"/>
  <c r="G109" i="44"/>
  <c r="G110" i="44" s="1"/>
  <c r="G105" i="44"/>
  <c r="G109" i="69"/>
  <c r="G110" i="69" s="1"/>
  <c r="G105" i="69"/>
  <c r="G91" i="49"/>
  <c r="G98" i="49" s="1"/>
  <c r="L86" i="49"/>
  <c r="G116" i="97"/>
  <c r="G121" i="97" s="1"/>
  <c r="G112" i="97"/>
  <c r="G117" i="97" s="1"/>
  <c r="G122" i="97" s="1"/>
  <c r="G119" i="35"/>
  <c r="G124" i="35" s="1"/>
  <c r="G115" i="35"/>
  <c r="G120" i="35" s="1"/>
  <c r="G125" i="35" s="1"/>
  <c r="G115" i="31"/>
  <c r="G120" i="31" s="1"/>
  <c r="G125" i="31" s="1"/>
  <c r="G119" i="33"/>
  <c r="G124" i="33" s="1"/>
  <c r="G115" i="33"/>
  <c r="G120" i="33" s="1"/>
  <c r="G125" i="33" s="1"/>
  <c r="G119" i="30"/>
  <c r="G124" i="30" s="1"/>
  <c r="G115" i="30"/>
  <c r="G120" i="30" s="1"/>
  <c r="G125" i="30" s="1"/>
  <c r="G116" i="24"/>
  <c r="G121" i="24" s="1"/>
  <c r="G112" i="24"/>
  <c r="G117" i="24" s="1"/>
  <c r="G122" i="24" s="1"/>
  <c r="G96" i="22"/>
  <c r="G101" i="22" s="1"/>
  <c r="G92" i="22"/>
  <c r="G97" i="22" s="1"/>
  <c r="G102" i="22" s="1"/>
  <c r="G71" i="19"/>
  <c r="G78" i="19" s="1"/>
  <c r="G83" i="19" s="1"/>
  <c r="G88" i="19" s="1"/>
  <c r="G88" i="11"/>
  <c r="G93" i="11" s="1"/>
  <c r="G84" i="11"/>
  <c r="G89" i="11" s="1"/>
  <c r="G94" i="11" s="1"/>
  <c r="G69" i="10"/>
  <c r="G76" i="10" s="1"/>
  <c r="G77" i="10" s="1"/>
  <c r="G82" i="10" s="1"/>
  <c r="G87" i="10" s="1"/>
  <c r="G76" i="4"/>
  <c r="G201" i="1"/>
  <c r="G208" i="1" s="1"/>
  <c r="G209" i="1" s="1"/>
  <c r="L87" i="77" l="1"/>
  <c r="C88" i="77" s="1"/>
  <c r="G132" i="48"/>
  <c r="G128" i="48"/>
  <c r="G128" i="46"/>
  <c r="G132" i="46"/>
  <c r="G100" i="13"/>
  <c r="G104" i="13"/>
  <c r="G137" i="98"/>
  <c r="G138" i="98" s="1"/>
  <c r="G133" i="98"/>
  <c r="G99" i="20"/>
  <c r="G95" i="20"/>
  <c r="G128" i="92"/>
  <c r="G132" i="92"/>
  <c r="G137" i="105"/>
  <c r="G138" i="105" s="1"/>
  <c r="G133" i="105"/>
  <c r="G128" i="50"/>
  <c r="G132" i="50"/>
  <c r="G100" i="77"/>
  <c r="G104" i="77"/>
  <c r="G132" i="37"/>
  <c r="G128" i="37"/>
  <c r="G128" i="53"/>
  <c r="G132" i="53"/>
  <c r="G128" i="60"/>
  <c r="G132" i="60"/>
  <c r="G131" i="55"/>
  <c r="G135" i="55"/>
  <c r="G97" i="71"/>
  <c r="G93" i="71"/>
  <c r="G131" i="106"/>
  <c r="G135" i="106"/>
  <c r="G140" i="83"/>
  <c r="G141" i="83" s="1"/>
  <c r="G136" i="83"/>
  <c r="G128" i="88"/>
  <c r="G132" i="88"/>
  <c r="G132" i="80"/>
  <c r="G128" i="80"/>
  <c r="G132" i="74"/>
  <c r="G128" i="74"/>
  <c r="G128" i="64"/>
  <c r="G132" i="64"/>
  <c r="G92" i="54"/>
  <c r="G96" i="54"/>
  <c r="G137" i="26"/>
  <c r="G138" i="26" s="1"/>
  <c r="G133" i="26"/>
  <c r="G140" i="36"/>
  <c r="G141" i="36" s="1"/>
  <c r="G136" i="36"/>
  <c r="G104" i="27"/>
  <c r="G100" i="27"/>
  <c r="G133" i="100"/>
  <c r="G137" i="100"/>
  <c r="G138" i="100" s="1"/>
  <c r="G128" i="72"/>
  <c r="G132" i="72"/>
  <c r="G133" i="62"/>
  <c r="G137" i="62"/>
  <c r="G138" i="62" s="1"/>
  <c r="G132" i="90"/>
  <c r="G128" i="90"/>
  <c r="G128" i="52"/>
  <c r="G132" i="52"/>
  <c r="G104" i="21"/>
  <c r="G105" i="21" s="1"/>
  <c r="G100" i="21"/>
  <c r="G140" i="93"/>
  <c r="G141" i="93" s="1"/>
  <c r="G136" i="93"/>
  <c r="G132" i="78"/>
  <c r="G128" i="78"/>
  <c r="G135" i="68"/>
  <c r="G131" i="68"/>
  <c r="G132" i="94"/>
  <c r="G128" i="94"/>
  <c r="G112" i="23"/>
  <c r="G108" i="23"/>
  <c r="G131" i="51"/>
  <c r="G135" i="51"/>
  <c r="G132" i="59"/>
  <c r="G128" i="59"/>
  <c r="G128" i="65"/>
  <c r="G132" i="65"/>
  <c r="G131" i="63"/>
  <c r="G135" i="63"/>
  <c r="G131" i="38"/>
  <c r="G135" i="38"/>
  <c r="G128" i="5"/>
  <c r="G132" i="5"/>
  <c r="G135" i="73"/>
  <c r="G131" i="73"/>
  <c r="G98" i="91"/>
  <c r="G94" i="91"/>
  <c r="G97" i="12"/>
  <c r="G93" i="12"/>
  <c r="G135" i="43"/>
  <c r="G131" i="43"/>
  <c r="G135" i="66"/>
  <c r="G131" i="66"/>
  <c r="G140" i="34"/>
  <c r="G141" i="34" s="1"/>
  <c r="G136" i="34"/>
  <c r="G131" i="76"/>
  <c r="G135" i="76"/>
  <c r="G100" i="57"/>
  <c r="G104" i="57"/>
  <c r="G104" i="45"/>
  <c r="G100" i="45"/>
  <c r="G140" i="87"/>
  <c r="G141" i="87" s="1"/>
  <c r="G136" i="87"/>
  <c r="G135" i="6"/>
  <c r="G131" i="6"/>
  <c r="G131" i="79"/>
  <c r="G135" i="79"/>
  <c r="G136" i="103"/>
  <c r="G140" i="103"/>
  <c r="G141" i="103" s="1"/>
  <c r="G112" i="25"/>
  <c r="G108" i="25"/>
  <c r="G97" i="61"/>
  <c r="G93" i="61"/>
  <c r="G225" i="29"/>
  <c r="G229" i="29"/>
  <c r="G135" i="67"/>
  <c r="G131" i="67"/>
  <c r="G140" i="56"/>
  <c r="G141" i="56" s="1"/>
  <c r="G136" i="56"/>
  <c r="G135" i="85"/>
  <c r="G131" i="85"/>
  <c r="G132" i="70"/>
  <c r="G128" i="70"/>
  <c r="G109" i="96"/>
  <c r="G110" i="96" s="1"/>
  <c r="G105" i="96"/>
  <c r="G95" i="17"/>
  <c r="G91" i="17"/>
  <c r="G97" i="18"/>
  <c r="G93" i="18"/>
  <c r="G131" i="47"/>
  <c r="G135" i="47"/>
  <c r="G140" i="101"/>
  <c r="G141" i="101" s="1"/>
  <c r="G136" i="101"/>
  <c r="G99" i="49"/>
  <c r="G103" i="49"/>
  <c r="G108" i="49" s="1"/>
  <c r="G79" i="19"/>
  <c r="G84" i="19" s="1"/>
  <c r="G89" i="19" s="1"/>
  <c r="G81" i="10"/>
  <c r="G86" i="10" s="1"/>
  <c r="G213" i="1"/>
  <c r="G218" i="1" s="1"/>
  <c r="G214" i="1"/>
  <c r="G219" i="1" s="1"/>
  <c r="G83" i="4"/>
  <c r="G88" i="4" s="1"/>
  <c r="G93" i="4" s="1"/>
  <c r="G140" i="38" l="1"/>
  <c r="G141" i="38" s="1"/>
  <c r="G136" i="38"/>
  <c r="G137" i="60"/>
  <c r="G138" i="60" s="1"/>
  <c r="G133" i="60"/>
  <c r="G133" i="78"/>
  <c r="G137" i="78"/>
  <c r="G138" i="78" s="1"/>
  <c r="G133" i="90"/>
  <c r="G137" i="90"/>
  <c r="G138" i="90" s="1"/>
  <c r="G105" i="27"/>
  <c r="G109" i="27"/>
  <c r="G110" i="27" s="1"/>
  <c r="G140" i="63"/>
  <c r="G141" i="63" s="1"/>
  <c r="G136" i="63"/>
  <c r="G140" i="106"/>
  <c r="G141" i="106" s="1"/>
  <c r="G136" i="106"/>
  <c r="G133" i="53"/>
  <c r="G137" i="53"/>
  <c r="G138" i="53" s="1"/>
  <c r="G109" i="13"/>
  <c r="G110" i="13" s="1"/>
  <c r="G105" i="13"/>
  <c r="G102" i="18"/>
  <c r="G103" i="18" s="1"/>
  <c r="G98" i="18"/>
  <c r="G100" i="17"/>
  <c r="G101" i="17" s="1"/>
  <c r="G96" i="17"/>
  <c r="G103" i="91"/>
  <c r="G104" i="91" s="1"/>
  <c r="G99" i="91"/>
  <c r="G137" i="74"/>
  <c r="G138" i="74" s="1"/>
  <c r="G133" i="74"/>
  <c r="G137" i="50"/>
  <c r="G138" i="50" s="1"/>
  <c r="G133" i="50"/>
  <c r="G98" i="61"/>
  <c r="G102" i="61"/>
  <c r="G103" i="61" s="1"/>
  <c r="G117" i="25"/>
  <c r="G118" i="25" s="1"/>
  <c r="G113" i="25"/>
  <c r="G117" i="23"/>
  <c r="G118" i="23" s="1"/>
  <c r="G113" i="23"/>
  <c r="G137" i="65"/>
  <c r="G138" i="65" s="1"/>
  <c r="G133" i="65"/>
  <c r="G137" i="72"/>
  <c r="G138" i="72" s="1"/>
  <c r="G133" i="72"/>
  <c r="G137" i="92"/>
  <c r="G138" i="92" s="1"/>
  <c r="G133" i="92"/>
  <c r="G133" i="46"/>
  <c r="G137" i="46"/>
  <c r="G138" i="46" s="1"/>
  <c r="G140" i="51"/>
  <c r="G141" i="51" s="1"/>
  <c r="G136" i="51"/>
  <c r="G102" i="12"/>
  <c r="G103" i="12" s="1"/>
  <c r="G98" i="12"/>
  <c r="G140" i="67"/>
  <c r="G141" i="67" s="1"/>
  <c r="G136" i="67"/>
  <c r="G140" i="73"/>
  <c r="G141" i="73" s="1"/>
  <c r="G136" i="73"/>
  <c r="G133" i="94"/>
  <c r="G137" i="94"/>
  <c r="G138" i="94" s="1"/>
  <c r="G137" i="80"/>
  <c r="G138" i="80" s="1"/>
  <c r="G133" i="80"/>
  <c r="G98" i="71"/>
  <c r="G102" i="71"/>
  <c r="G103" i="71" s="1"/>
  <c r="G137" i="37"/>
  <c r="G138" i="37" s="1"/>
  <c r="G133" i="37"/>
  <c r="G140" i="76"/>
  <c r="G141" i="76" s="1"/>
  <c r="G136" i="76"/>
  <c r="G137" i="64"/>
  <c r="G138" i="64" s="1"/>
  <c r="G133" i="64"/>
  <c r="G140" i="85"/>
  <c r="G141" i="85" s="1"/>
  <c r="G136" i="85"/>
  <c r="G109" i="45"/>
  <c r="G110" i="45" s="1"/>
  <c r="G105" i="45"/>
  <c r="G140" i="79"/>
  <c r="G141" i="79" s="1"/>
  <c r="G136" i="79"/>
  <c r="G109" i="57"/>
  <c r="G110" i="57" s="1"/>
  <c r="G105" i="57"/>
  <c r="G137" i="5"/>
  <c r="G138" i="5" s="1"/>
  <c r="G133" i="5"/>
  <c r="G133" i="52"/>
  <c r="G137" i="52"/>
  <c r="G138" i="52" s="1"/>
  <c r="G101" i="54"/>
  <c r="G102" i="54" s="1"/>
  <c r="G97" i="54"/>
  <c r="G137" i="88"/>
  <c r="G138" i="88" s="1"/>
  <c r="G133" i="88"/>
  <c r="G140" i="55"/>
  <c r="G141" i="55" s="1"/>
  <c r="G136" i="55"/>
  <c r="G109" i="77"/>
  <c r="G110" i="77" s="1"/>
  <c r="G105" i="77"/>
  <c r="G140" i="6"/>
  <c r="G141" i="6" s="1"/>
  <c r="G136" i="6"/>
  <c r="G136" i="66"/>
  <c r="G140" i="66"/>
  <c r="G141" i="66" s="1"/>
  <c r="G136" i="47"/>
  <c r="G140" i="47"/>
  <c r="G141" i="47" s="1"/>
  <c r="G234" i="29"/>
  <c r="G235" i="29" s="1"/>
  <c r="G230" i="29"/>
  <c r="G137" i="70"/>
  <c r="G138" i="70" s="1"/>
  <c r="G133" i="70"/>
  <c r="G136" i="43"/>
  <c r="G140" i="43"/>
  <c r="G141" i="43" s="1"/>
  <c r="G137" i="59"/>
  <c r="G138" i="59" s="1"/>
  <c r="G133" i="59"/>
  <c r="G140" i="68"/>
  <c r="G141" i="68" s="1"/>
  <c r="G136" i="68"/>
  <c r="G104" i="20"/>
  <c r="G105" i="20" s="1"/>
  <c r="G100" i="20"/>
  <c r="G137" i="48"/>
  <c r="G138" i="48" s="1"/>
  <c r="G133" i="48"/>
  <c r="G109" i="49"/>
  <c r="G104" i="49"/>
  <c r="G84" i="4"/>
  <c r="G89" i="4" s="1"/>
  <c r="G94" i="4" s="1"/>
  <c r="C87"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75059106-8587-468A-A246-C08C5B2701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B5F369AF-B1EA-4127-858B-B98B3D057CA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45ADA521-163B-4C28-BCB6-736AF04998B6}">
      <text>
        <r>
          <rPr>
            <b/>
            <sz val="9"/>
            <color indexed="81"/>
            <rFont val="Tahoma"/>
            <family val="2"/>
          </rPr>
          <t xml:space="preserve">Minimum 110 %
</t>
        </r>
      </text>
    </comment>
    <comment ref="G117" authorId="0" shapeId="0" xr:uid="{9A99D7BF-0FB2-4B34-A9FE-F5FEF5F45AA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3D02A43F-B230-4346-9ED7-780895216F93}">
      <text>
        <r>
          <rPr>
            <b/>
            <sz val="9"/>
            <color indexed="81"/>
            <rFont val="Tahoma"/>
            <family val="2"/>
          </rPr>
          <t xml:space="preserve">Vous devez faire une classification pour chaque fonction exercée. Chacune est proratisée par rapport au temps de travail
</t>
        </r>
      </text>
    </comment>
    <comment ref="G122" authorId="0" shapeId="0" xr:uid="{5309B96A-5EB4-4702-B6CB-25D923A5A33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13F7AC00-711A-48E6-AD27-CA355252E0B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3C11B62B-38AC-4741-A95A-527910DD25B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4065A89-BC8D-4B3A-AB00-A12E5A366BA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D45D66B6-8E29-41E4-B401-9C2F56EBD20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30795B67-9745-40D6-B23C-1627225CFAE7}">
      <text>
        <r>
          <rPr>
            <b/>
            <sz val="9"/>
            <color indexed="81"/>
            <rFont val="Tahoma"/>
            <charset val="1"/>
          </rPr>
          <t xml:space="preserve">Votre rémunération ne peut pas baisser. </t>
        </r>
      </text>
    </comment>
    <comment ref="B79" authorId="1" shapeId="0" xr:uid="{DFC14352-8073-4BFB-8C29-D483FBC29AD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0" authorId="1" shapeId="0" xr:uid="{06E3497E-24CC-45DD-8839-AA1D15150A19}">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1" authorId="1" shapeId="0" xr:uid="{505A1ECD-E9A6-4CB3-8412-ACD10C87C1BD}">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9" authorId="0" shapeId="0" xr:uid="{49DDFC55-285C-4456-9DF3-5D8EFCCD6569}">
      <text>
        <r>
          <rPr>
            <b/>
            <sz val="9"/>
            <color indexed="81"/>
            <rFont val="Tahoma"/>
            <family val="2"/>
          </rPr>
          <t xml:space="preserve">Minimum 110 %
</t>
        </r>
      </text>
    </comment>
    <comment ref="G90" authorId="0" shapeId="0" xr:uid="{82A92CBD-280F-4A22-9BE8-F4103833FEB7}">
      <text>
        <r>
          <rPr>
            <b/>
            <sz val="9"/>
            <color indexed="81"/>
            <rFont val="Tahoma"/>
            <family val="2"/>
          </rPr>
          <t>Minimum 110 %
si vous êtes en forfait jours. Se reporter à votre convention de forfait jours</t>
        </r>
      </text>
    </comment>
    <comment ref="G95" authorId="0" shapeId="0" xr:uid="{71EAD897-E5ED-4DCF-BD05-50E2D5CBCC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86574489-21E5-438B-A0F2-566550FC4273}">
      <text>
        <r>
          <rPr>
            <b/>
            <sz val="9"/>
            <color indexed="81"/>
            <rFont val="Tahoma"/>
            <family val="2"/>
          </rPr>
          <t xml:space="preserve">Vous devez faire une classification pour chaque fonction exercée. Chacune est proratisée par rapport au temps de travail
</t>
        </r>
      </text>
    </comment>
    <comment ref="G100" authorId="0" shapeId="0" xr:uid="{53394F25-21E6-4874-972E-C84DE95D2A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E326A1E4-DDDD-4982-AF46-138B7C9D0DE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B91D664-3E23-4C25-8F7D-4E85AFB924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2E374B59-8544-4E41-B66B-604A5685A5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89F033BD-0680-4C3C-9CE5-D5976822823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CFB04790-D54F-421F-8BD1-CCEB880DAFE9}">
      <text>
        <r>
          <rPr>
            <b/>
            <sz val="9"/>
            <color indexed="81"/>
            <rFont val="Tahoma"/>
            <charset val="1"/>
          </rPr>
          <t xml:space="preserve">Votre rémunération ne peut pas baisser. </t>
        </r>
      </text>
    </comment>
    <comment ref="B79" authorId="1" shapeId="0" xr:uid="{3FB8C6DF-E99A-41AC-9FDD-AA3B11C9243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0" authorId="1" shapeId="0" xr:uid="{7EDD41A1-21FF-4401-8736-FAEEF8C0C82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1" authorId="1" shapeId="0" xr:uid="{7C2BEDD6-F9CD-4897-8AA7-566DBE00E88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9" authorId="0" shapeId="0" xr:uid="{CB92E811-F090-4F2F-AF75-7C024914B829}">
      <text>
        <r>
          <rPr>
            <b/>
            <sz val="9"/>
            <color indexed="81"/>
            <rFont val="Tahoma"/>
            <family val="2"/>
          </rPr>
          <t xml:space="preserve">Minimum 110 %
</t>
        </r>
      </text>
    </comment>
    <comment ref="G90" authorId="0" shapeId="0" xr:uid="{1D58AE39-2A75-4C51-A80C-667E007F40AF}">
      <text>
        <r>
          <rPr>
            <b/>
            <sz val="9"/>
            <color indexed="81"/>
            <rFont val="Tahoma"/>
            <family val="2"/>
          </rPr>
          <t>Minimum 110 %
si vous êtes en forfait jours. Se reporter à votre convention de forfait jours</t>
        </r>
      </text>
    </comment>
    <comment ref="G95" authorId="0" shapeId="0" xr:uid="{21A10F7D-0196-4ABB-B24B-D84B28ED031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97FAADAC-4094-4251-9E77-7A779EF49340}">
      <text>
        <r>
          <rPr>
            <b/>
            <sz val="9"/>
            <color indexed="81"/>
            <rFont val="Tahoma"/>
            <family val="2"/>
          </rPr>
          <t xml:space="preserve">Vous devez faire une classification pour chaque fonction exercée. Chacune est proratisée par rapport au temps de travail
</t>
        </r>
      </text>
    </comment>
    <comment ref="G100" authorId="0" shapeId="0" xr:uid="{AC4FFDF1-F64E-4CDC-8802-64D7B27A2CD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538EA276-C7F8-477A-AD8B-E0C8749E2DD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DD0AEC3D-CE90-44F9-AE91-3B1132E5DFB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1FE7046F-6211-419E-AB80-49B01BB1723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E541A076-B071-4443-BA57-F11504C3EF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0A1ABD7A-B950-49EB-B1B0-50D9F0844D50}">
      <text>
        <r>
          <rPr>
            <b/>
            <sz val="9"/>
            <color indexed="81"/>
            <rFont val="Tahoma"/>
            <charset val="1"/>
          </rPr>
          <t xml:space="preserve">Votre rémunération ne peut pas baisser. </t>
        </r>
      </text>
    </comment>
    <comment ref="B79" authorId="1" shapeId="0" xr:uid="{F8EA4C13-6620-408C-822D-8F7B089280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0" authorId="1" shapeId="0" xr:uid="{CE5D572F-F36F-494B-98E8-B6B45B6B2EFE}">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1" authorId="1" shapeId="0" xr:uid="{F088A645-2361-48C8-92DF-558D55AE8F42}">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9" authorId="0" shapeId="0" xr:uid="{7E039CC5-87A4-4841-B305-F19EBA7F0275}">
      <text>
        <r>
          <rPr>
            <b/>
            <sz val="9"/>
            <color indexed="81"/>
            <rFont val="Tahoma"/>
            <family val="2"/>
          </rPr>
          <t xml:space="preserve">Minimum 110 %
</t>
        </r>
      </text>
    </comment>
    <comment ref="G90" authorId="0" shapeId="0" xr:uid="{54CC73FD-B2FA-4FC7-BA24-30AF0CE8D906}">
      <text>
        <r>
          <rPr>
            <b/>
            <sz val="9"/>
            <color indexed="81"/>
            <rFont val="Tahoma"/>
            <family val="2"/>
          </rPr>
          <t>Minimum 110 %
si vous êtes en forfait jours. Se reporter à votre convention de forfait jours</t>
        </r>
      </text>
    </comment>
    <comment ref="G95" authorId="0" shapeId="0" xr:uid="{F85DC37C-B00C-4B7B-A887-BBDAF9381FB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60123B30-6B46-4750-8607-47E61DB7D81A}">
      <text>
        <r>
          <rPr>
            <b/>
            <sz val="9"/>
            <color indexed="81"/>
            <rFont val="Tahoma"/>
            <family val="2"/>
          </rPr>
          <t xml:space="preserve">Vous devez faire une classification pour chaque fonction exercée. Chacune est proratisée par rapport au temps de travail
</t>
        </r>
      </text>
    </comment>
    <comment ref="G100" authorId="0" shapeId="0" xr:uid="{EE47387E-C24E-4D42-9D68-2F148F6BD9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56496A45-A949-4B05-BC32-F7E9B42C86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A0E8E54A-77E3-4319-A398-B074FC138EA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18AA7B84-975B-4760-BCFA-5CB684859D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716B941-8D41-4D5F-9F54-B28E07510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A63B14C-7E4D-40EF-9E57-8B49B299014D}">
      <text>
        <r>
          <rPr>
            <b/>
            <sz val="9"/>
            <color indexed="81"/>
            <rFont val="Tahoma"/>
            <charset val="1"/>
          </rPr>
          <t xml:space="preserve">Votre rémunération ne peut pas baisser. </t>
        </r>
      </text>
    </comment>
    <comment ref="B86" authorId="1" shapeId="0" xr:uid="{B1124B24-4165-46C6-9036-2D1B6C05CE5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EB260A79-AE3A-4083-9C0F-F2D2A863C08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29F7E271-BF88-428C-95F7-90A0EB6FF4F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63110F1F-DC94-4C88-A779-C3888C9EF19C}">
      <text>
        <r>
          <rPr>
            <b/>
            <sz val="9"/>
            <color indexed="81"/>
            <rFont val="Tahoma"/>
            <family val="2"/>
          </rPr>
          <t xml:space="preserve">Minimum 110 %
</t>
        </r>
      </text>
    </comment>
    <comment ref="G97" authorId="0" shapeId="0" xr:uid="{0A47272A-A8ED-4D2F-A09E-2C20587AC31A}">
      <text>
        <r>
          <rPr>
            <b/>
            <sz val="9"/>
            <color indexed="81"/>
            <rFont val="Tahoma"/>
            <family val="2"/>
          </rPr>
          <t>Minimum 110 %
si vous êtes en forfait jours. Se reporter à votre convention de forfait jours</t>
        </r>
      </text>
    </comment>
    <comment ref="G102" authorId="0" shapeId="0" xr:uid="{E982835E-C266-452A-887C-7DCAB309AE9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426B8E1-9C83-48CA-8ABF-06FCCC4DBCF2}">
      <text>
        <r>
          <rPr>
            <b/>
            <sz val="9"/>
            <color indexed="81"/>
            <rFont val="Tahoma"/>
            <family val="2"/>
          </rPr>
          <t xml:space="preserve">Vous devez faire une classification pour chaque fonction exercée. Chacune est proratisée par rapport au temps de travail
</t>
        </r>
      </text>
    </comment>
    <comment ref="G107" authorId="0" shapeId="0" xr:uid="{AA03CC8C-5D16-4D04-90FB-A0955BE96AC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5480037-ACF5-47A0-B0A8-34B3D6E71BB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0F3F825-7BED-48F4-964B-4EC660D367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A88E9F2F-B020-45C8-A7E9-067FFC8316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F37F7822-60E3-41BA-B8C1-63182837BAD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FAB63C9F-31D0-4F85-BCB1-BACA965E2970}">
      <text>
        <r>
          <rPr>
            <b/>
            <sz val="9"/>
            <color indexed="81"/>
            <rFont val="Tahoma"/>
            <charset val="1"/>
          </rPr>
          <t xml:space="preserve">Votre rémunération ne peut pas baisser. </t>
        </r>
      </text>
    </comment>
    <comment ref="B86" authorId="1" shapeId="0" xr:uid="{BAF9B1CA-31A7-4561-9101-2DFA90411A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65A98EA3-25A3-4351-B357-91D99B232A27}">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6C7A97F1-0A7A-4574-85A7-E8F6A40C8C22}">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E05E1D4A-5B8E-471A-AE04-61180082E498}">
      <text>
        <r>
          <rPr>
            <b/>
            <sz val="9"/>
            <color indexed="81"/>
            <rFont val="Tahoma"/>
            <family val="2"/>
          </rPr>
          <t xml:space="preserve">Minimum 110 %
</t>
        </r>
      </text>
    </comment>
    <comment ref="G97" authorId="0" shapeId="0" xr:uid="{0273889F-6534-4AAE-B790-91F968B0CF9A}">
      <text>
        <r>
          <rPr>
            <b/>
            <sz val="9"/>
            <color indexed="81"/>
            <rFont val="Tahoma"/>
            <family val="2"/>
          </rPr>
          <t>Minimum 110 %
si vous êtes en forfait jours. Se reporter à votre convention de forfait jours</t>
        </r>
      </text>
    </comment>
    <comment ref="G102" authorId="0" shapeId="0" xr:uid="{CC06C7BE-EEFF-44E0-9E4C-92D2C2B1FB2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D1329D66-0710-4FC0-AB9F-2D91157E355E}">
      <text>
        <r>
          <rPr>
            <b/>
            <sz val="9"/>
            <color indexed="81"/>
            <rFont val="Tahoma"/>
            <family val="2"/>
          </rPr>
          <t xml:space="preserve">Vous devez faire une classification pour chaque fonction exercée. Chacune est proratisée par rapport au temps de travail
</t>
        </r>
      </text>
    </comment>
    <comment ref="G107" authorId="0" shapeId="0" xr:uid="{C67A9A2A-C66E-4C65-8DF2-21C3FA39D77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E679E021-76B3-4F81-ABA2-FBF5E1B8C1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C19A4DEE-D9A3-4670-8B8C-49C2A316B6F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91FAFD01-4E34-47F5-AB38-CBCF858651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97D2345-510A-4D0E-91EA-22D8D9F872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49AE21E7-FC69-40D4-B59A-8714F09731E3}">
      <text>
        <r>
          <rPr>
            <b/>
            <sz val="9"/>
            <color indexed="81"/>
            <rFont val="Tahoma"/>
            <charset val="1"/>
          </rPr>
          <t xml:space="preserve">Votre rémunération ne peut pas baisser. </t>
        </r>
      </text>
    </comment>
    <comment ref="B86" authorId="1" shapeId="0" xr:uid="{BD576961-222A-41A4-AF18-E9307E4529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623CDD26-E059-46F1-AB95-3E3CB616DB34}">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DD2B96AC-4AE5-4BCA-9E70-27F72A65001F}">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445E45CB-9FAA-4C3C-B29A-C4B5ADC19E5D}">
      <text>
        <r>
          <rPr>
            <b/>
            <sz val="9"/>
            <color indexed="81"/>
            <rFont val="Tahoma"/>
            <family val="2"/>
          </rPr>
          <t xml:space="preserve">Minimum 110 %
</t>
        </r>
      </text>
    </comment>
    <comment ref="G97" authorId="0" shapeId="0" xr:uid="{498F017D-6944-476A-83D8-CDD30C7F3B6A}">
      <text>
        <r>
          <rPr>
            <b/>
            <sz val="9"/>
            <color indexed="81"/>
            <rFont val="Tahoma"/>
            <family val="2"/>
          </rPr>
          <t>Minimum 110 %
si vous êtes en forfait jours. Se reporter à votre convention de forfait jours</t>
        </r>
      </text>
    </comment>
    <comment ref="G102" authorId="0" shapeId="0" xr:uid="{758926A3-0374-45F3-A493-CD1AAE36834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9B5148B4-935E-4AC9-867A-5DE0CA38F6F2}">
      <text>
        <r>
          <rPr>
            <b/>
            <sz val="9"/>
            <color indexed="81"/>
            <rFont val="Tahoma"/>
            <family val="2"/>
          </rPr>
          <t xml:space="preserve">Vous devez faire une classification pour chaque fonction exercée. Chacune est proratisée par rapport au temps de travail
</t>
        </r>
      </text>
    </comment>
    <comment ref="G107" authorId="0" shapeId="0" xr:uid="{0BF66C5C-6702-470B-96F5-E500E9D749E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4" authorId="0" shapeId="0" xr:uid="{CE813C39-3964-46DD-B7C1-0F3A98D1085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6" authorId="0" shapeId="0" xr:uid="{2CB3706A-97CE-4DC0-AB47-32A67155EA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7" authorId="0" shapeId="0" xr:uid="{DBFA80BC-CC6E-486C-998C-4ECA055282A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A1342B9B-0749-477A-A562-6322955D5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6" authorId="1" shapeId="0" xr:uid="{91510965-A812-4F4A-BDA4-B331104149F3}">
      <text>
        <r>
          <rPr>
            <b/>
            <sz val="9"/>
            <color indexed="81"/>
            <rFont val="Tahoma"/>
            <charset val="1"/>
          </rPr>
          <t xml:space="preserve">Votre rémunération ne peut pas baisser. </t>
        </r>
      </text>
    </comment>
    <comment ref="B77" authorId="1" shapeId="0" xr:uid="{85CBDDFE-8EF2-44D2-B285-63CC3B445E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78" authorId="1" shapeId="0" xr:uid="{E55C8E45-C239-4A5F-9823-52AC9D41B95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79" authorId="1" shapeId="0" xr:uid="{B9F91C93-A0D0-4DE9-9BBB-BC67CFE93700}">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7" authorId="0" shapeId="0" xr:uid="{51878387-B32E-48BD-B851-6F78B30FF6AE}">
      <text>
        <r>
          <rPr>
            <b/>
            <sz val="9"/>
            <color indexed="81"/>
            <rFont val="Tahoma"/>
            <family val="2"/>
          </rPr>
          <t xml:space="preserve">Minimum 110 %
</t>
        </r>
      </text>
    </comment>
    <comment ref="G88" authorId="0" shapeId="0" xr:uid="{F39D2163-A4B1-4D15-B7C3-06D8A1DFF0DA}">
      <text>
        <r>
          <rPr>
            <b/>
            <sz val="9"/>
            <color indexed="81"/>
            <rFont val="Tahoma"/>
            <family val="2"/>
          </rPr>
          <t>Minimum 110 %
si vous êtes en forfait jours. Se reporter à votre convention de forfait jours</t>
        </r>
      </text>
    </comment>
    <comment ref="G93" authorId="0" shapeId="0" xr:uid="{433A8E68-658D-4EC5-B124-640BEA24FD1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8" authorId="0" shapeId="0" xr:uid="{CADEF9D7-0425-45F2-8CCF-82706B92CB80}">
      <text>
        <r>
          <rPr>
            <b/>
            <sz val="9"/>
            <color indexed="81"/>
            <rFont val="Tahoma"/>
            <family val="2"/>
          </rPr>
          <t xml:space="preserve">Vous devez faire une classification pour chaque fonction exercée. Chacune est proratisée par rapport au temps de travail
</t>
        </r>
      </text>
    </comment>
    <comment ref="G98" authorId="0" shapeId="0" xr:uid="{193B64CF-A27A-4E05-A6D6-F568CD34B3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34BC289-5824-40BD-A042-489DD64F177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DFD80ED0-63BB-4D8B-850D-3088928BE89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ADF2E82-133B-4EAD-8692-88C73CAD1A4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26FA473-A26B-48D5-9036-BDF8AB88EB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C1A9EC0-1C97-4917-B835-20B954B53249}">
      <text>
        <r>
          <rPr>
            <b/>
            <sz val="9"/>
            <color indexed="81"/>
            <rFont val="Tahoma"/>
            <charset val="1"/>
          </rPr>
          <t xml:space="preserve">Votre rémunération ne peut pas baisser. </t>
        </r>
      </text>
    </comment>
    <comment ref="B117" authorId="1" shapeId="0" xr:uid="{2AC10D5E-9331-48A1-9D1C-6BBDA5BA771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77C8442A-84B9-448C-8A92-17A7C508FF1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85844993-769E-4B51-BC25-178E2F41C89F}">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DF260A99-6581-4F4C-B5FA-F1ECE17EA7E7}">
      <text>
        <r>
          <rPr>
            <b/>
            <sz val="9"/>
            <color indexed="81"/>
            <rFont val="Tahoma"/>
            <family val="2"/>
          </rPr>
          <t xml:space="preserve">Minimum 110 %
</t>
        </r>
      </text>
    </comment>
    <comment ref="G128" authorId="0" shapeId="0" xr:uid="{A81BD3FB-C60E-4715-A4D3-1166E8E962C6}">
      <text>
        <r>
          <rPr>
            <b/>
            <sz val="9"/>
            <color indexed="81"/>
            <rFont val="Tahoma"/>
            <family val="2"/>
          </rPr>
          <t>Minimum 110 %
si vous êtes en forfait jours. Se reporter à votre convention de forfait jours</t>
        </r>
      </text>
    </comment>
    <comment ref="G133" authorId="0" shapeId="0" xr:uid="{B30EBBAF-3DB8-45AA-8C77-DA2ACC4F3B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3D8FF48-5AEF-430A-A776-A4FABEA70B21}">
      <text>
        <r>
          <rPr>
            <b/>
            <sz val="9"/>
            <color indexed="81"/>
            <rFont val="Tahoma"/>
            <family val="2"/>
          </rPr>
          <t xml:space="preserve">Vous devez faire une classification pour chaque fonction exercée. Chacune est proratisée par rapport au temps de travail
</t>
        </r>
      </text>
    </comment>
    <comment ref="G138" authorId="0" shapeId="0" xr:uid="{B05EE505-91D1-4628-A211-75B841A637D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93585EDD-B869-4F41-BF20-356738334216}">
      <text>
        <r>
          <rPr>
            <b/>
            <sz val="9"/>
            <color indexed="81"/>
            <rFont val="Tahoma"/>
            <family val="2"/>
          </rPr>
          <t>Formation qualifiante AEVS possible</t>
        </r>
        <r>
          <rPr>
            <sz val="9"/>
            <color indexed="81"/>
            <rFont val="Tahoma"/>
            <family val="2"/>
          </rPr>
          <t xml:space="preserve">
</t>
        </r>
      </text>
    </comment>
    <comment ref="G63" authorId="0" shapeId="0" xr:uid="{2CBEC6FB-926F-4898-B957-96321034F2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FF9BA9A2-5993-4788-8353-B8368AF5B04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00A7807-E190-45B5-AC69-65432D204F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5A4A00C0-0435-4047-B55C-98668EFCEA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8CB75F69-C4D6-4738-A387-EEDBA1FD606F}">
      <text>
        <r>
          <rPr>
            <b/>
            <sz val="9"/>
            <color indexed="81"/>
            <rFont val="Tahoma"/>
            <charset val="1"/>
          </rPr>
          <t xml:space="preserve">Votre rémunération ne peut pas baisser. </t>
        </r>
      </text>
    </comment>
    <comment ref="B86" authorId="1" shapeId="0" xr:uid="{987565EF-DC78-420B-9BF3-5050641991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9A60FF2B-E214-41EE-9EC9-681CD3718E1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EBEA89A3-4219-406C-B03C-837556C6FE4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3C66BCB8-CB52-41F6-BB5F-5D57CC5E667A}">
      <text>
        <r>
          <rPr>
            <b/>
            <sz val="9"/>
            <color indexed="81"/>
            <rFont val="Tahoma"/>
            <family val="2"/>
          </rPr>
          <t xml:space="preserve">Minimum 110 %
</t>
        </r>
      </text>
    </comment>
    <comment ref="G97" authorId="0" shapeId="0" xr:uid="{CFADF903-1287-4866-8E5A-20F1326123FB}">
      <text>
        <r>
          <rPr>
            <b/>
            <sz val="9"/>
            <color indexed="81"/>
            <rFont val="Tahoma"/>
            <family val="2"/>
          </rPr>
          <t>Minimum 110 %
si vous êtes en forfait jours. Se reporter à votre convention de forfait jours</t>
        </r>
      </text>
    </comment>
    <comment ref="G102" authorId="0" shapeId="0" xr:uid="{324B190B-6C28-42FE-9F8F-B055FD88258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B78EF293-1C04-41D2-B1B3-6E53E975526C}">
      <text>
        <r>
          <rPr>
            <b/>
            <sz val="9"/>
            <color indexed="81"/>
            <rFont val="Tahoma"/>
            <family val="2"/>
          </rPr>
          <t xml:space="preserve">Vous devez faire une classification pour chaque fonction exercée. Chacune est proratisée par rapport au temps de travail
</t>
        </r>
      </text>
    </comment>
    <comment ref="G107" authorId="0" shapeId="0" xr:uid="{4ACBACDB-49D0-4B64-B9C0-8075BC86FF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E936742-C0CF-4F3B-8ADC-58A29169203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E8E7BB10-692E-41C7-B97C-F4DA64C60B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0BD3916-1ADB-49DC-AEC4-B198613144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92B1E92-7696-4D8E-A3CD-4E3BC04E6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A4CD4E6-B419-4D5A-8B15-4FD76DD5D2BD}">
      <text>
        <r>
          <rPr>
            <b/>
            <sz val="9"/>
            <color indexed="81"/>
            <rFont val="Tahoma"/>
            <charset val="1"/>
          </rPr>
          <t xml:space="preserve">Votre rémunération ne peut pas baisser. </t>
        </r>
      </text>
    </comment>
    <comment ref="B114" authorId="1" shapeId="0" xr:uid="{BAE3CF72-EA5D-4AC4-AF8B-C4AA54DB987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454BA487-3FD0-4D35-B4B4-94065291DB6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F67DDCCB-0AA5-44BD-9B91-729ED2E5EA9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AA7A7C4F-69F2-4348-A2A4-7DF88DE0CDAB}">
      <text>
        <r>
          <rPr>
            <b/>
            <sz val="9"/>
            <color indexed="81"/>
            <rFont val="Tahoma"/>
            <family val="2"/>
          </rPr>
          <t xml:space="preserve">Minimum 110 %
</t>
        </r>
      </text>
    </comment>
    <comment ref="G125" authorId="0" shapeId="0" xr:uid="{E1D7E7F2-9AFF-4BAE-96DF-65AE453818A6}">
      <text>
        <r>
          <rPr>
            <b/>
            <sz val="9"/>
            <color indexed="81"/>
            <rFont val="Tahoma"/>
            <family val="2"/>
          </rPr>
          <t>Minimum 110 %
si vous êtes en forfait jours. Se reporter à votre convention de forfait jours</t>
        </r>
      </text>
    </comment>
    <comment ref="G130" authorId="0" shapeId="0" xr:uid="{A6521F78-2E30-4F3F-A1CD-5339536DC8A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FE2F3AC-AC7A-4426-A1F4-62345A7658EE}">
      <text>
        <r>
          <rPr>
            <b/>
            <sz val="9"/>
            <color indexed="81"/>
            <rFont val="Tahoma"/>
            <family val="2"/>
          </rPr>
          <t xml:space="preserve">Vous devez faire une classification pour chaque fonction exercée. Chacune est proratisée par rapport au temps de travail
</t>
        </r>
      </text>
    </comment>
    <comment ref="G135" authorId="0" shapeId="0" xr:uid="{B5D846EF-2150-4D59-BD82-5E04822B38E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511F26EA-4D05-479C-ABD1-5877F4AF2BB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0AABDE5E-D011-437B-9AD1-7AA2E18F8F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7DDEB0D0-CA06-40D0-8C30-0ACE47AE0CEA}">
      <text>
        <r>
          <rPr>
            <b/>
            <sz val="9"/>
            <color indexed="81"/>
            <rFont val="Tahoma"/>
            <family val="2"/>
          </rPr>
          <t xml:space="preserve">Minimum 110 %
</t>
        </r>
      </text>
    </comment>
    <comment ref="G114" authorId="0" shapeId="0" xr:uid="{5852BD17-EDCC-406E-887E-D0EDBA1BBD9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F4C69A0E-8FED-493C-8AC9-2271B3F5F949}">
      <text>
        <r>
          <rPr>
            <b/>
            <sz val="9"/>
            <color indexed="81"/>
            <rFont val="Tahoma"/>
            <family val="2"/>
          </rPr>
          <t xml:space="preserve">Vous devez faire une classification pour chaque fonction exercée. Chacune est proratisée par rapport au temps de travail
</t>
        </r>
      </text>
    </comment>
    <comment ref="G119" authorId="0" shapeId="0" xr:uid="{CC0CEBA4-56C6-42AD-ACC2-C279741E247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DCADB113-ADEB-4E1A-8245-7353E80635F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51BB4B3D-0B20-45D5-A993-480F32BD9E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CCBAFBD8-650C-4A37-90DE-710C85052F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0C6435D3-9EDD-48D7-B4A0-34A5FC47F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1C959AB6-39E8-480E-A909-5ABE33AC3CAC}">
      <text>
        <r>
          <rPr>
            <b/>
            <sz val="9"/>
            <color indexed="81"/>
            <rFont val="Tahoma"/>
            <charset val="1"/>
          </rPr>
          <t xml:space="preserve">Votre rémunération ne peut pas baisser. </t>
        </r>
      </text>
    </comment>
    <comment ref="B86" authorId="1" shapeId="0" xr:uid="{F492E854-9C03-4744-90F2-454FF0864E0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2C0917BF-891F-449E-8EEE-5088B8D01F4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FD4C7E5A-48AF-4D1B-B609-4987EB36A4F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780C76BC-3159-4B0B-AE3D-80E574AB2D09}">
      <text>
        <r>
          <rPr>
            <b/>
            <sz val="9"/>
            <color indexed="81"/>
            <rFont val="Tahoma"/>
            <family val="2"/>
          </rPr>
          <t xml:space="preserve">Minimum 110 %
</t>
        </r>
      </text>
    </comment>
    <comment ref="G97" authorId="0" shapeId="0" xr:uid="{A608A39D-D5FB-411C-AA3F-9CDAD16D15B0}">
      <text>
        <r>
          <rPr>
            <b/>
            <sz val="9"/>
            <color indexed="81"/>
            <rFont val="Tahoma"/>
            <family val="2"/>
          </rPr>
          <t>Minimum 110 %
si vous êtes en forfait jours. Se reporter à votre convention de forfait jours</t>
        </r>
      </text>
    </comment>
    <comment ref="G102" authorId="0" shapeId="0" xr:uid="{451AB294-EE77-4B9C-8647-D2932A7A3F5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6A78D40-F3D2-4F55-93A6-685CF6EAA7D5}">
      <text>
        <r>
          <rPr>
            <b/>
            <sz val="9"/>
            <color indexed="81"/>
            <rFont val="Tahoma"/>
            <family val="2"/>
          </rPr>
          <t xml:space="preserve">Vous devez faire une classification pour chaque fonction exercée. Chacune est proratisée par rapport au temps de travail
</t>
        </r>
      </text>
    </comment>
    <comment ref="G107" authorId="0" shapeId="0" xr:uid="{2F28BBFE-BB8A-4ED7-8983-16DE95BE2DA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1C7DAAD-D66F-448F-AC4F-E494CF1D01C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AC0917C-86A5-4034-BBD1-586FD14118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C801D155-9763-4584-A0CF-B769BCC16DD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2772044-1E5D-4392-87FE-8010D7BE0F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7C19CA6-8179-4149-BF3A-35F629C3DB06}">
      <text>
        <r>
          <rPr>
            <b/>
            <sz val="9"/>
            <color indexed="81"/>
            <rFont val="Tahoma"/>
            <charset val="1"/>
          </rPr>
          <t xml:space="preserve">Votre rémunération ne peut pas baisser. </t>
        </r>
      </text>
    </comment>
    <comment ref="B114" authorId="1" shapeId="0" xr:uid="{14A43B38-B132-4612-B930-03BA3DF100A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0C22906C-2E4E-41DB-8B56-6F2073AAA05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4DB7C5EC-276C-44E6-8245-91AFE3409383}">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5D9C7BC5-BB9C-4749-9085-7AC23632A748}">
      <text>
        <r>
          <rPr>
            <b/>
            <sz val="9"/>
            <color indexed="81"/>
            <rFont val="Tahoma"/>
            <family val="2"/>
          </rPr>
          <t xml:space="preserve">Minimum 110 %
</t>
        </r>
      </text>
    </comment>
    <comment ref="G125" authorId="0" shapeId="0" xr:uid="{627873B9-7696-4008-84F7-6B667F17D8C5}">
      <text>
        <r>
          <rPr>
            <b/>
            <sz val="9"/>
            <color indexed="81"/>
            <rFont val="Tahoma"/>
            <family val="2"/>
          </rPr>
          <t>Minimum 110 %
si vous êtes en forfait jours. Se reporter à votre convention de forfait jours</t>
        </r>
      </text>
    </comment>
    <comment ref="G130" authorId="0" shapeId="0" xr:uid="{9EF3417F-C9C5-4409-8C75-CB72792BEC9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C3EF39-516A-4BDF-A87D-57B33B798653}">
      <text>
        <r>
          <rPr>
            <b/>
            <sz val="9"/>
            <color indexed="81"/>
            <rFont val="Tahoma"/>
            <family val="2"/>
          </rPr>
          <t xml:space="preserve">Vous devez faire une classification pour chaque fonction exercée. Chacune est proratisée par rapport au temps de travail
</t>
        </r>
      </text>
    </comment>
    <comment ref="G135" authorId="0" shapeId="0" xr:uid="{FF4AEEBF-7572-45A8-BA3E-AA7508E11D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B6F8D2A0-066F-4D73-A637-237099E13CE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72551AC-B53A-4B1E-A3FC-E36CF1F7DA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8630A5D-FAD8-4C8A-9F6D-210C94A08E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B731570-8185-49DA-9BE0-8F6B8FC509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FA4ECA0-E2CA-47D3-B8D2-2256DA424037}">
      <text>
        <r>
          <rPr>
            <b/>
            <sz val="9"/>
            <color indexed="81"/>
            <rFont val="Tahoma"/>
            <charset val="1"/>
          </rPr>
          <t xml:space="preserve">Votre rémunération ne peut pas baisser. </t>
        </r>
      </text>
    </comment>
    <comment ref="B117" authorId="1" shapeId="0" xr:uid="{22F226B3-3AA2-48BB-983F-8B8114E88A7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A26A58F7-1F31-46CB-9E4E-0EF37BC2DC8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10CFE529-A20E-42DA-A0EA-DEBA0009140B}">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809FF4C5-3597-4CFE-A231-8CE55D4B4CFD}">
      <text>
        <r>
          <rPr>
            <b/>
            <sz val="9"/>
            <color indexed="81"/>
            <rFont val="Tahoma"/>
            <family val="2"/>
          </rPr>
          <t xml:space="preserve">Minimum 110 %
</t>
        </r>
      </text>
    </comment>
    <comment ref="G128" authorId="0" shapeId="0" xr:uid="{BF85BA93-0EC0-47F8-BCAC-36498B4CE95A}">
      <text>
        <r>
          <rPr>
            <b/>
            <sz val="9"/>
            <color indexed="81"/>
            <rFont val="Tahoma"/>
            <family val="2"/>
          </rPr>
          <t>Minimum 110 %
si vous êtes en forfait jours. Se reporter à votre convention de forfait jours</t>
        </r>
      </text>
    </comment>
    <comment ref="G133" authorId="0" shapeId="0" xr:uid="{767A628E-2203-41CF-8933-EC1887F2F5A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8EF1F4ED-2F88-4F78-A6AB-37ECD03F9744}">
      <text>
        <r>
          <rPr>
            <b/>
            <sz val="9"/>
            <color indexed="81"/>
            <rFont val="Tahoma"/>
            <family val="2"/>
          </rPr>
          <t xml:space="preserve">Vous devez faire une classification pour chaque fonction exercée. Chacune est proratisée par rapport au temps de travail
</t>
        </r>
      </text>
    </comment>
    <comment ref="G138" authorId="0" shapeId="0" xr:uid="{EBB850EC-8308-4797-8BFA-F440D357C8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65A4587-3B00-4158-99E9-1A3E242203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9932032-7D22-4845-93F7-638F4092881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591AFF-A1C4-48CC-92B2-9F88195C6B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14444B93-16E4-4917-A39D-71680F4BDF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24B5812-2826-4769-B89D-B2F62949E731}">
      <text>
        <r>
          <rPr>
            <b/>
            <sz val="9"/>
            <color indexed="81"/>
            <rFont val="Tahoma"/>
            <charset val="1"/>
          </rPr>
          <t xml:space="preserve">Votre rémunération ne peut pas baisser. </t>
        </r>
      </text>
    </comment>
    <comment ref="B117" authorId="1" shapeId="0" xr:uid="{3C9ADBB0-98ED-40A1-B377-68B6BDC8A71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5608C0D4-A912-44F5-8E55-9C498BDE571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6CCFFAA0-96C1-44A8-944B-7ED0ACE3DEA2}">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1646330E-5821-418C-99FF-445F289B10EF}">
      <text>
        <r>
          <rPr>
            <b/>
            <sz val="9"/>
            <color indexed="81"/>
            <rFont val="Tahoma"/>
            <family val="2"/>
          </rPr>
          <t xml:space="preserve">Minimum 110 %
</t>
        </r>
      </text>
    </comment>
    <comment ref="G128" authorId="0" shapeId="0" xr:uid="{B76F314E-F94A-448F-B32E-0C8E34863F1C}">
      <text>
        <r>
          <rPr>
            <b/>
            <sz val="9"/>
            <color indexed="81"/>
            <rFont val="Tahoma"/>
            <family val="2"/>
          </rPr>
          <t>Minimum 110 %
si vous êtes en forfait jours. Se reporter à votre convention de forfait jours</t>
        </r>
      </text>
    </comment>
    <comment ref="G133" authorId="0" shapeId="0" xr:uid="{EAE937AC-219F-4FA6-A20F-D1CF296B2E5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0062D68-3A95-4EE2-B0E5-C8001F7125B7}">
      <text>
        <r>
          <rPr>
            <b/>
            <sz val="9"/>
            <color indexed="81"/>
            <rFont val="Tahoma"/>
            <family val="2"/>
          </rPr>
          <t xml:space="preserve">Vous devez faire une classification pour chaque fonction exercée. Chacune est proratisée par rapport au temps de travail
</t>
        </r>
      </text>
    </comment>
    <comment ref="G138" authorId="0" shapeId="0" xr:uid="{8699145F-53A0-4C8A-8F9C-57FBEADEBC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F085ABB0-CD7C-4C62-B614-FAA42A73749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163DB6D1-60F6-4316-8481-BFA0D5FF30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4A1B2319-8286-49C8-BBF7-28502175FE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CEBFEC53-77F4-494E-95D6-0403C6D63D9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22BDFDA3-7DAE-49EB-916F-0B21B2292914}">
      <text>
        <r>
          <rPr>
            <b/>
            <sz val="9"/>
            <color indexed="81"/>
            <rFont val="Tahoma"/>
            <charset val="1"/>
          </rPr>
          <t xml:space="preserve">Votre rémunération ne peut pas baisser. </t>
        </r>
      </text>
    </comment>
    <comment ref="B86" authorId="1" shapeId="0" xr:uid="{14B6DF4E-597D-4AD5-84B5-8C6AC9E2554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6574A165-A4D1-43EA-958D-60B2E5BD23B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E611A773-F14C-4214-B459-EB64DF3E91B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C3C66388-D330-467D-B4E4-81FF5E177AB7}">
      <text>
        <r>
          <rPr>
            <b/>
            <sz val="9"/>
            <color indexed="81"/>
            <rFont val="Tahoma"/>
            <family val="2"/>
          </rPr>
          <t xml:space="preserve">Minimum 110 %
</t>
        </r>
      </text>
    </comment>
    <comment ref="G97" authorId="0" shapeId="0" xr:uid="{800281A3-F602-4662-8BFA-000A17FBBB9E}">
      <text>
        <r>
          <rPr>
            <b/>
            <sz val="9"/>
            <color indexed="81"/>
            <rFont val="Tahoma"/>
            <family val="2"/>
          </rPr>
          <t>Minimum 110 %
si vous êtes en forfait jours. Se reporter à votre convention de forfait jours</t>
        </r>
      </text>
    </comment>
    <comment ref="G102" authorId="0" shapeId="0" xr:uid="{1140CD4C-F78A-45F6-BB0F-09A548A5B0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2E30C72-2EAD-46F6-B1D8-3D4B47C47C19}">
      <text>
        <r>
          <rPr>
            <b/>
            <sz val="9"/>
            <color indexed="81"/>
            <rFont val="Tahoma"/>
            <family val="2"/>
          </rPr>
          <t xml:space="preserve">Vous devez faire une classification pour chaque fonction exercée. Chacune est proratisée par rapport au temps de travail
</t>
        </r>
      </text>
    </comment>
    <comment ref="G107" authorId="0" shapeId="0" xr:uid="{72DF4959-0F99-454D-BCE6-085B8783848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C5EC83D-A3DE-4867-A72C-8EB8D4AFB9F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6AF5B17-D9FA-4D0E-B0B7-5113CD54E9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EFA36FA-B150-4DA8-AB64-AE7F0CB081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54490DC-BB8D-49F0-A626-D4D558FCAAA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B03D606-E2A8-4F1F-A8C6-78F1D757542C}">
      <text>
        <r>
          <rPr>
            <b/>
            <sz val="9"/>
            <color indexed="81"/>
            <rFont val="Tahoma"/>
            <charset val="1"/>
          </rPr>
          <t xml:space="preserve">Votre rémunération ne peut pas baisser. </t>
        </r>
      </text>
    </comment>
    <comment ref="B114" authorId="1" shapeId="0" xr:uid="{1D416167-FB39-4C9E-8885-15BB11E4EB6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7AC8440F-765B-4E7B-A06E-A640ED035E9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09824AAB-914F-4846-B3DF-0952BBB964A8}">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9F526E73-FFC8-4A6B-B9E5-1FB65161F2A1}">
      <text>
        <r>
          <rPr>
            <b/>
            <sz val="9"/>
            <color indexed="81"/>
            <rFont val="Tahoma"/>
            <family val="2"/>
          </rPr>
          <t xml:space="preserve">Minimum 110 %
</t>
        </r>
      </text>
    </comment>
    <comment ref="G125" authorId="0" shapeId="0" xr:uid="{C518DD2A-9037-4B5A-B822-0C0EC39FB194}">
      <text>
        <r>
          <rPr>
            <b/>
            <sz val="9"/>
            <color indexed="81"/>
            <rFont val="Tahoma"/>
            <family val="2"/>
          </rPr>
          <t>Minimum 110 %
si vous êtes en forfait jours. Se reporter à votre convention de forfait jours</t>
        </r>
      </text>
    </comment>
    <comment ref="G130" authorId="0" shapeId="0" xr:uid="{A5654273-6FC4-420B-95D3-12737D81635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561A4DD-723B-4F6A-971B-B871929E34A2}">
      <text>
        <r>
          <rPr>
            <b/>
            <sz val="9"/>
            <color indexed="81"/>
            <rFont val="Tahoma"/>
            <family val="2"/>
          </rPr>
          <t xml:space="preserve">Vous devez faire une classification pour chaque fonction exercée. Chacune est proratisée par rapport au temps de travail
</t>
        </r>
      </text>
    </comment>
    <comment ref="G135" authorId="0" shapeId="0" xr:uid="{B01660E6-0AB5-4F57-B2B5-10EE6F9E3C2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B871CBE1-C596-437C-B238-0535A78C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ED6387B-2C46-4557-98C9-87EB93A7E7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B182605-ED0E-46D4-B97A-E16FD8532A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B7DD177-3191-4AEC-A139-8674EC76CE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8FECACE8-452A-4293-998A-26A59D6DE965}">
      <text>
        <r>
          <rPr>
            <b/>
            <sz val="9"/>
            <color indexed="81"/>
            <rFont val="Tahoma"/>
            <charset val="1"/>
          </rPr>
          <t xml:space="preserve">Votre rémunération ne peut pas baisser. </t>
        </r>
      </text>
    </comment>
    <comment ref="B114" authorId="1" shapeId="0" xr:uid="{6743AFC8-DB71-44BD-B712-273968CA82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DF3DB8FB-3881-4757-B9BE-ACC9CF45FAE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5F84609D-B7F8-4223-8F83-E3CC03FEEA1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95ABD820-2C50-4309-8404-861E15AD793C}">
      <text>
        <r>
          <rPr>
            <b/>
            <sz val="9"/>
            <color indexed="81"/>
            <rFont val="Tahoma"/>
            <family val="2"/>
          </rPr>
          <t xml:space="preserve">Minimum 110 %
</t>
        </r>
      </text>
    </comment>
    <comment ref="G125" authorId="0" shapeId="0" xr:uid="{677D77B4-BFE3-4F71-99BC-26B4A6DB6FDC}">
      <text>
        <r>
          <rPr>
            <b/>
            <sz val="9"/>
            <color indexed="81"/>
            <rFont val="Tahoma"/>
            <family val="2"/>
          </rPr>
          <t>Minimum 110 %
si vous êtes en forfait jours. Se reporter à votre convention de forfait jours</t>
        </r>
      </text>
    </comment>
    <comment ref="G130" authorId="0" shapeId="0" xr:uid="{0933DA40-C5A1-48E0-922A-B3266B8F8F1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429574-5686-4864-B4C0-B537FDE4BBE8}">
      <text>
        <r>
          <rPr>
            <b/>
            <sz val="9"/>
            <color indexed="81"/>
            <rFont val="Tahoma"/>
            <family val="2"/>
          </rPr>
          <t xml:space="preserve">Vous devez faire une classification pour chaque fonction exercée. Chacune est proratisée par rapport au temps de travail
</t>
        </r>
      </text>
    </comment>
    <comment ref="G135" authorId="0" shapeId="0" xr:uid="{4AA8E11C-B8C7-4ED4-9B84-1EFB13A6253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5E6217C-D25F-4923-88E3-47AC26DC78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F0C3E2F-2262-4495-8370-DD7389ECA9B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D494EF4-1B57-4098-A8D0-23A3D39BC3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A01E32E-A638-4A6D-8B77-A26BEF31444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0A1C510C-AF4F-4F46-9D73-50B87219AE24}">
      <text>
        <r>
          <rPr>
            <b/>
            <sz val="9"/>
            <color indexed="81"/>
            <rFont val="Tahoma"/>
            <charset val="1"/>
          </rPr>
          <t xml:space="preserve">Votre rémunération ne peut pas baisser. </t>
        </r>
      </text>
    </comment>
    <comment ref="B114" authorId="1" shapeId="0" xr:uid="{2F06AD16-3FF5-41DC-A8F6-A2B661F9A4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09DD363F-FC29-48B4-83C7-7123B2BC7AA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3E80DAE5-F94F-4142-B949-7165BC3ECC1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C1E363C8-7FD5-46ED-9C88-ABC522113E7C}">
      <text>
        <r>
          <rPr>
            <b/>
            <sz val="9"/>
            <color indexed="81"/>
            <rFont val="Tahoma"/>
            <family val="2"/>
          </rPr>
          <t xml:space="preserve">Minimum 110 %
</t>
        </r>
      </text>
    </comment>
    <comment ref="G125" authorId="0" shapeId="0" xr:uid="{E13656FE-E131-45CC-A141-732F00582494}">
      <text>
        <r>
          <rPr>
            <b/>
            <sz val="9"/>
            <color indexed="81"/>
            <rFont val="Tahoma"/>
            <family val="2"/>
          </rPr>
          <t>Minimum 110 %
si vous êtes en forfait jours. Se reporter à votre convention de forfait jours</t>
        </r>
      </text>
    </comment>
    <comment ref="G130" authorId="0" shapeId="0" xr:uid="{B0323010-B28D-4C82-A76D-3A4EDCEEA68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B22CEB0-0C43-4CCD-8533-E714D842D7D7}">
      <text>
        <r>
          <rPr>
            <b/>
            <sz val="9"/>
            <color indexed="81"/>
            <rFont val="Tahoma"/>
            <family val="2"/>
          </rPr>
          <t xml:space="preserve">Vous devez faire une classification pour chaque fonction exercée. Chacune est proratisée par rapport au temps de travail
</t>
        </r>
      </text>
    </comment>
    <comment ref="G135" authorId="0" shapeId="0" xr:uid="{FE0A51BE-A863-496F-9771-458DE6B74F7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CCAE2FB-E6C8-452B-BFF9-62AE6F78FE1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0514106-5DBF-4BA1-8CB3-34C131BAF1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9D1DE9F-9C47-47E0-8804-D3B45FCE134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935861D1-C81F-4264-9BB9-162BEB0FC9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D573C70-CDEA-423C-AE33-49D77E7FB1CA}">
      <text>
        <r>
          <rPr>
            <b/>
            <sz val="9"/>
            <color indexed="81"/>
            <rFont val="Tahoma"/>
            <charset val="1"/>
          </rPr>
          <t xml:space="preserve">Votre rémunération ne peut pas baisser. </t>
        </r>
      </text>
    </comment>
    <comment ref="B114" authorId="1" shapeId="0" xr:uid="{64732F27-E446-46BD-9DF5-7D929A973C3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755E881A-5649-4414-AE3F-99BB8058319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0E6CC307-5C27-4457-AA30-64CA6963DAD5}">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76B701E7-A999-4417-B8A8-F51E274716BE}">
      <text>
        <r>
          <rPr>
            <b/>
            <sz val="9"/>
            <color indexed="81"/>
            <rFont val="Tahoma"/>
            <family val="2"/>
          </rPr>
          <t xml:space="preserve">Minimum 110 %
</t>
        </r>
      </text>
    </comment>
    <comment ref="G125" authorId="0" shapeId="0" xr:uid="{12478204-4FF6-411E-AAE6-86EF8992A5DC}">
      <text>
        <r>
          <rPr>
            <b/>
            <sz val="9"/>
            <color indexed="81"/>
            <rFont val="Tahoma"/>
            <family val="2"/>
          </rPr>
          <t>Minimum 110 %
si vous êtes en forfait jours. Se reporter à votre convention de forfait jours</t>
        </r>
      </text>
    </comment>
    <comment ref="G130" authorId="0" shapeId="0" xr:uid="{21899CC4-DD42-496F-8E6E-38D561E068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19D5580-5BC5-41D9-83BB-929AE520C976}">
      <text>
        <r>
          <rPr>
            <b/>
            <sz val="9"/>
            <color indexed="81"/>
            <rFont val="Tahoma"/>
            <family val="2"/>
          </rPr>
          <t xml:space="preserve">Vous devez faire une classification pour chaque fonction exercée. Chacune est proratisée par rapport au temps de travail
</t>
        </r>
      </text>
    </comment>
    <comment ref="G135" authorId="0" shapeId="0" xr:uid="{10BA19D8-2157-45D8-8B3D-0DAACADB7F1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3D58F49B-C040-490F-AC93-F98B4A9D0E1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DE892A5-D69A-49D3-BC7D-1BD3A27AE3F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BC166F81-FA8D-494E-9011-A5C82F780D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F95BD091-CF60-4D02-8859-5FF54C3A06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516805F1-04F5-4FD0-8923-3297DB2CA193}">
      <text>
        <r>
          <rPr>
            <b/>
            <sz val="9"/>
            <color indexed="81"/>
            <rFont val="Tahoma"/>
            <charset val="1"/>
          </rPr>
          <t xml:space="preserve">Votre rémunération ne peut pas baisser. </t>
        </r>
      </text>
    </comment>
    <comment ref="B114" authorId="1" shapeId="0" xr:uid="{C344A45E-FF64-44D2-9ABC-2AED997CCEB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E2A07E82-E072-468D-BD88-DCA55C05BD2F}">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9BD8BEF9-FDBB-4CAC-B0FE-DE05E6F6654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38756326-2BC5-4BD3-B55B-E0085B97DE73}">
      <text>
        <r>
          <rPr>
            <b/>
            <sz val="9"/>
            <color indexed="81"/>
            <rFont val="Tahoma"/>
            <family val="2"/>
          </rPr>
          <t xml:space="preserve">Minimum 110 %
</t>
        </r>
      </text>
    </comment>
    <comment ref="G125" authorId="0" shapeId="0" xr:uid="{DE3F73C2-08D5-45EF-8027-1ACB0FB7C140}">
      <text>
        <r>
          <rPr>
            <b/>
            <sz val="9"/>
            <color indexed="81"/>
            <rFont val="Tahoma"/>
            <family val="2"/>
          </rPr>
          <t>Minimum 110 %
si vous êtes en forfait jours. Se reporter à votre convention de forfait jours</t>
        </r>
      </text>
    </comment>
    <comment ref="G130" authorId="0" shapeId="0" xr:uid="{707A91A4-4369-4AC2-A7B7-C0590A8C5D5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498BEAE-9DC8-4F1C-BC59-447E4DF481F2}">
      <text>
        <r>
          <rPr>
            <b/>
            <sz val="9"/>
            <color indexed="81"/>
            <rFont val="Tahoma"/>
            <family val="2"/>
          </rPr>
          <t xml:space="preserve">Vous devez faire une classification pour chaque fonction exercée. Chacune est proratisée par rapport au temps de travail
</t>
        </r>
      </text>
    </comment>
    <comment ref="G135" authorId="0" shapeId="0" xr:uid="{2CA66A55-2A09-46DE-862A-248197A6551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3BF217CD-1E6E-4E12-AA6B-6D6760F0792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1678EFD5-1E29-4E68-A08B-01A1C2D26FB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60920E3F-44D6-4384-9382-4A8DDB1C7D66}">
      <text>
        <r>
          <rPr>
            <b/>
            <sz val="9"/>
            <color indexed="81"/>
            <rFont val="Tahoma"/>
            <family val="2"/>
          </rPr>
          <t xml:space="preserve">Minimum 110 %
</t>
        </r>
      </text>
    </comment>
    <comment ref="G86" authorId="0" shapeId="0" xr:uid="{CE51B92E-9BFA-44D2-A3FD-F3EC2FAD48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43578CA8-14EF-48B3-AED3-C92D9351CD12}">
      <text>
        <r>
          <rPr>
            <b/>
            <sz val="9"/>
            <color indexed="81"/>
            <rFont val="Tahoma"/>
            <family val="2"/>
          </rPr>
          <t xml:space="preserve">Vous devez faire une classification pour chaque fonction exercée. Chacune est proratisée par rapport au temps de travail
</t>
        </r>
      </text>
    </comment>
    <comment ref="G91" authorId="0" shapeId="0" xr:uid="{7DC512CB-4428-48A4-831D-A678A580433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48D7FC7B-9A03-49B0-8527-C583EE915B7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3DB0033C-3D8F-466E-8467-4727766C28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E5EAEAC-F913-4168-AF66-400E815185E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5183117E-7E01-471A-BCE6-D3780CF6D40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2F291C8-8D7A-4F2F-BFD5-3A68F12E264B}">
      <text>
        <r>
          <rPr>
            <b/>
            <sz val="9"/>
            <color indexed="81"/>
            <rFont val="Tahoma"/>
            <charset val="1"/>
          </rPr>
          <t xml:space="preserve">Votre rémunération ne peut pas baisser. </t>
        </r>
      </text>
    </comment>
    <comment ref="B114" authorId="1" shapeId="0" xr:uid="{568F1D18-AE33-4102-9CAC-78455CD9180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6A9592F8-AF02-4227-B6D5-55659EDBE55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79DD42FF-6F16-4127-A44A-6AB48E4BAF92}">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84252C44-2039-4392-B565-9606635A4487}">
      <text>
        <r>
          <rPr>
            <b/>
            <sz val="9"/>
            <color indexed="81"/>
            <rFont val="Tahoma"/>
            <family val="2"/>
          </rPr>
          <t xml:space="preserve">Minimum 110 %
</t>
        </r>
      </text>
    </comment>
    <comment ref="G125" authorId="0" shapeId="0" xr:uid="{8BF067A9-69C2-4FF7-8E6C-66C7080E9972}">
      <text>
        <r>
          <rPr>
            <b/>
            <sz val="9"/>
            <color indexed="81"/>
            <rFont val="Tahoma"/>
            <family val="2"/>
          </rPr>
          <t>Minimum 110 %
si vous êtes en forfait jours. Se reporter à votre convention de forfait jours</t>
        </r>
      </text>
    </comment>
    <comment ref="G130" authorId="0" shapeId="0" xr:uid="{C0990583-8C24-4529-AEB8-F530FAF0163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DCE9137-9C59-4E68-B911-925711AA96C5}">
      <text>
        <r>
          <rPr>
            <b/>
            <sz val="9"/>
            <color indexed="81"/>
            <rFont val="Tahoma"/>
            <family val="2"/>
          </rPr>
          <t xml:space="preserve">Vous devez faire une classification pour chaque fonction exercée. Chacune est proratisée par rapport au temps de travail
</t>
        </r>
      </text>
    </comment>
    <comment ref="G135" authorId="0" shapeId="0" xr:uid="{25739179-651B-414B-B5CC-E1B4CA6D69D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22748A7-67D8-46FF-9202-2F0C697F8A8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42FAC36-160A-48DF-8719-8707712D4BE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2A0F8B7-C49D-49C7-AC13-46FEBF0F23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027937F2-84F0-4FE8-B183-947B34CDAD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A1B310C-5E38-41F5-8098-86453A54005D}">
      <text>
        <r>
          <rPr>
            <b/>
            <sz val="9"/>
            <color indexed="81"/>
            <rFont val="Tahoma"/>
            <charset val="1"/>
          </rPr>
          <t xml:space="preserve">Votre rémunération ne peut pas baisser. </t>
        </r>
      </text>
    </comment>
    <comment ref="B114" authorId="1" shapeId="0" xr:uid="{92A084CC-A58D-459C-B746-1FFC0F31E98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24946597-5433-4137-BCBC-C661646DE47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7C085D5F-C1BC-4A27-9317-897B323F2C6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0295B7EB-60B6-4EF8-9AE9-5D4A418F3A4C}">
      <text>
        <r>
          <rPr>
            <b/>
            <sz val="9"/>
            <color indexed="81"/>
            <rFont val="Tahoma"/>
            <family val="2"/>
          </rPr>
          <t xml:space="preserve">Minimum 110 %
</t>
        </r>
      </text>
    </comment>
    <comment ref="G125" authorId="0" shapeId="0" xr:uid="{4E9B138A-DB1F-4B59-B102-2F0DE4E6FED8}">
      <text>
        <r>
          <rPr>
            <b/>
            <sz val="9"/>
            <color indexed="81"/>
            <rFont val="Tahoma"/>
            <family val="2"/>
          </rPr>
          <t>Minimum 110 %
si vous êtes en forfait jours. Se reporter à votre convention de forfait jours</t>
        </r>
      </text>
    </comment>
    <comment ref="G130" authorId="0" shapeId="0" xr:uid="{98A0B714-0567-42CE-969F-0756AF2A798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9440437-331A-46D4-88E5-439C00B5083D}">
      <text>
        <r>
          <rPr>
            <b/>
            <sz val="9"/>
            <color indexed="81"/>
            <rFont val="Tahoma"/>
            <family val="2"/>
          </rPr>
          <t xml:space="preserve">Vous devez faire une classification pour chaque fonction exercée. Chacune est proratisée par rapport au temps de travail
</t>
        </r>
      </text>
    </comment>
    <comment ref="G135" authorId="0" shapeId="0" xr:uid="{66636FBE-8DE9-4DD5-A01A-B0C2FDBA25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BB2BA6D-EBDD-4AE7-BBA0-920AA150C28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E61FB8F-7344-40C7-A84F-E8CEE4F519C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D422C07-8CC2-4345-8479-9B6E808A753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A30FE73-F16E-4CDF-94D0-4A082B5B85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7C03552-8DF6-4019-A604-868322DD0FD5}">
      <text>
        <r>
          <rPr>
            <b/>
            <sz val="9"/>
            <color indexed="81"/>
            <rFont val="Tahoma"/>
            <charset val="1"/>
          </rPr>
          <t xml:space="preserve">Votre rémunération ne peut pas baisser. </t>
        </r>
      </text>
    </comment>
    <comment ref="B114" authorId="1" shapeId="0" xr:uid="{2D5CAE48-52E4-45C6-923B-C4CCB93EBB7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AB5FB40A-E590-4B91-BF79-D5C7AF3214DA}">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79B3AD46-4A8D-4AAE-9C91-B0EE3A851EF5}">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95EBB93F-B671-49E7-A3E4-6F6A1DBD88A3}">
      <text>
        <r>
          <rPr>
            <b/>
            <sz val="9"/>
            <color indexed="81"/>
            <rFont val="Tahoma"/>
            <family val="2"/>
          </rPr>
          <t xml:space="preserve">Minimum 110 %
</t>
        </r>
      </text>
    </comment>
    <comment ref="G125" authorId="0" shapeId="0" xr:uid="{AFD1B3D3-6A9F-4EA7-9B3F-A050CCF9C582}">
      <text>
        <r>
          <rPr>
            <b/>
            <sz val="9"/>
            <color indexed="81"/>
            <rFont val="Tahoma"/>
            <family val="2"/>
          </rPr>
          <t>Minimum 110 %
si vous êtes en forfait jours. Se reporter à votre convention de forfait jours</t>
        </r>
      </text>
    </comment>
    <comment ref="G130" authorId="0" shapeId="0" xr:uid="{DF98C325-B0B7-4DA4-8287-FA50E04EF2A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EF80F75-52B4-4AA0-A5B6-F2FDCA20A4F2}">
      <text>
        <r>
          <rPr>
            <b/>
            <sz val="9"/>
            <color indexed="81"/>
            <rFont val="Tahoma"/>
            <family val="2"/>
          </rPr>
          <t xml:space="preserve">Vous devez faire une classification pour chaque fonction exercée. Chacune est proratisée par rapport au temps de travail
</t>
        </r>
      </text>
    </comment>
    <comment ref="G135" authorId="0" shapeId="0" xr:uid="{6B744E2C-729C-4649-A90D-A7B4789FB4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5" authorId="0" shapeId="0" xr:uid="{A09C5CEC-5D50-4BA7-8A8A-8903A243BB5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A37AFB49-07E6-461D-8524-86A0604E0B4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8" authorId="0" shapeId="0" xr:uid="{048B1A27-880F-4969-8E7B-EE4151D67A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71E98895-56AB-41B8-82FA-F983A5D44DC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7" authorId="1" shapeId="0" xr:uid="{2A145938-FC5E-4946-B8EC-D4F7A0E68E59}">
      <text>
        <r>
          <rPr>
            <b/>
            <sz val="9"/>
            <color indexed="81"/>
            <rFont val="Tahoma"/>
            <charset val="1"/>
          </rPr>
          <t xml:space="preserve">Votre rémunération ne peut pas baisser. </t>
        </r>
      </text>
    </comment>
    <comment ref="B78" authorId="1" shapeId="0" xr:uid="{3EACF801-475D-45DF-AA9D-880B17C4E5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79" authorId="1" shapeId="0" xr:uid="{B6E9A637-EF4B-4F87-85DE-A1888691D6B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0" authorId="1" shapeId="0" xr:uid="{7002CBAC-CA96-44BC-8B50-87D9CF059F98}">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8" authorId="0" shapeId="0" xr:uid="{D660FE4C-16D1-43F4-8120-1C92065DE359}">
      <text>
        <r>
          <rPr>
            <b/>
            <sz val="9"/>
            <color indexed="81"/>
            <rFont val="Tahoma"/>
            <family val="2"/>
          </rPr>
          <t xml:space="preserve">Minimum 110 %
</t>
        </r>
      </text>
    </comment>
    <comment ref="G89" authorId="0" shapeId="0" xr:uid="{6CC99244-A9A9-4F4C-A2D1-9571EBB6967A}">
      <text>
        <r>
          <rPr>
            <b/>
            <sz val="9"/>
            <color indexed="81"/>
            <rFont val="Tahoma"/>
            <family val="2"/>
          </rPr>
          <t>Minimum 110 %
si vous êtes en forfait jours. Se reporter à votre convention de forfait jours</t>
        </r>
      </text>
    </comment>
    <comment ref="G94" authorId="0" shapeId="0" xr:uid="{57A05056-3C2A-4584-8BE0-0B1C517348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A890DEE1-9628-4069-853D-CC785F43508C}">
      <text>
        <r>
          <rPr>
            <b/>
            <sz val="9"/>
            <color indexed="81"/>
            <rFont val="Tahoma"/>
            <family val="2"/>
          </rPr>
          <t xml:space="preserve">Vous devez faire une classification pour chaque fonction exercée. Chacune est proratisée par rapport au temps de travail
</t>
        </r>
      </text>
    </comment>
    <comment ref="G99" authorId="0" shapeId="0" xr:uid="{077BEAB5-269A-4EF0-91CC-24EABE496E1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202B4A33-271F-4CDE-8AEC-ADF55800CB7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8110C09E-2325-4156-AE11-CCE7E6B69E7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C2767B26-8A97-4692-A29B-ADE20B89823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2DD8E955-E91E-45AD-8486-4498E56CC96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91BBF798-6805-4A86-88F0-DB71597EB817}">
      <text>
        <r>
          <rPr>
            <b/>
            <sz val="9"/>
            <color indexed="81"/>
            <rFont val="Tahoma"/>
            <charset val="1"/>
          </rPr>
          <t xml:space="preserve">Votre rémunération ne peut pas baisser. </t>
        </r>
      </text>
    </comment>
    <comment ref="B94" authorId="1" shapeId="0" xr:uid="{474CC098-54BD-46EB-AA1B-C8F82EBF80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95" authorId="1" shapeId="0" xr:uid="{A461D500-CFB2-4E71-B5C2-4DF38408604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96" authorId="1" shapeId="0" xr:uid="{7E095BE5-1561-4272-9711-53BA9F6A9A9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04" authorId="0" shapeId="0" xr:uid="{F0C3D18C-B737-491F-BBEC-82B6EFA143E9}">
      <text>
        <r>
          <rPr>
            <b/>
            <sz val="9"/>
            <color indexed="81"/>
            <rFont val="Tahoma"/>
            <family val="2"/>
          </rPr>
          <t xml:space="preserve">Minimum 110 %
</t>
        </r>
      </text>
    </comment>
    <comment ref="G105" authorId="0" shapeId="0" xr:uid="{E7562FD3-BF21-4437-8254-1545CCA0182C}">
      <text>
        <r>
          <rPr>
            <b/>
            <sz val="9"/>
            <color indexed="81"/>
            <rFont val="Tahoma"/>
            <family val="2"/>
          </rPr>
          <t>Minimum 110 %
si vous êtes en forfait jours. Se reporter à votre convention de forfait jours</t>
        </r>
      </text>
    </comment>
    <comment ref="G110" authorId="0" shapeId="0" xr:uid="{7175905F-5E3B-4033-B6F2-ED97B431D14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46A92C84-C3BA-4C46-B045-43FF85EC3914}">
      <text>
        <r>
          <rPr>
            <b/>
            <sz val="9"/>
            <color indexed="81"/>
            <rFont val="Tahoma"/>
            <family val="2"/>
          </rPr>
          <t xml:space="preserve">Vous devez faire une classification pour chaque fonction exercée. Chacune est proratisée par rapport au temps de travail
</t>
        </r>
      </text>
    </comment>
    <comment ref="G115" authorId="0" shapeId="0" xr:uid="{89978659-9727-4B5B-975F-FE547791040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4FF853F-50F3-4BC5-B272-0803473F5DB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1489023-FB60-4C10-ADFE-96A16715F5F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42A11B6-3ACE-491F-BE57-9C726309C5C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16AC971-F15D-435B-A69B-BAC24D232FA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AC320CC-768B-4D24-B95E-F7A73AA0196C}">
      <text>
        <r>
          <rPr>
            <b/>
            <sz val="9"/>
            <color indexed="81"/>
            <rFont val="Tahoma"/>
            <charset val="1"/>
          </rPr>
          <t xml:space="preserve">Votre rémunération ne peut pas baisser. </t>
        </r>
      </text>
    </comment>
    <comment ref="B114" authorId="1" shapeId="0" xr:uid="{B655076F-A88F-4028-9266-2A639D83AB4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A6D3540E-4734-44B8-A3AB-2863D768D18F}">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3DAAF441-0E0C-406B-843B-572947B38B9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71BDA05F-47B2-4E88-8504-0F6C3930F978}">
      <text>
        <r>
          <rPr>
            <b/>
            <sz val="9"/>
            <color indexed="81"/>
            <rFont val="Tahoma"/>
            <family val="2"/>
          </rPr>
          <t xml:space="preserve">Minimum 110 %
</t>
        </r>
      </text>
    </comment>
    <comment ref="G125" authorId="0" shapeId="0" xr:uid="{641CB215-F86F-418F-A94A-B482B9ED71FB}">
      <text>
        <r>
          <rPr>
            <b/>
            <sz val="9"/>
            <color indexed="81"/>
            <rFont val="Tahoma"/>
            <family val="2"/>
          </rPr>
          <t>Minimum 110 %
si vous êtes en forfait jours. Se reporter à votre convention de forfait jours</t>
        </r>
      </text>
    </comment>
    <comment ref="G130" authorId="0" shapeId="0" xr:uid="{383EA71B-6368-4AE8-B6AF-D2877B0C5B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76606E4-EDD7-4527-B29F-9CDB978C3AE3}">
      <text>
        <r>
          <rPr>
            <b/>
            <sz val="9"/>
            <color indexed="81"/>
            <rFont val="Tahoma"/>
            <family val="2"/>
          </rPr>
          <t xml:space="preserve">Vous devez faire une classification pour chaque fonction exercée. Chacune est proratisée par rapport au temps de travail
</t>
        </r>
      </text>
    </comment>
    <comment ref="G135" authorId="0" shapeId="0" xr:uid="{7080B112-C2A6-41C7-9C79-C1A4DD060BC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5FED81C6-E20F-46EE-B674-CC66BDFF849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797FAC49-C99F-4AAD-BA4E-D986DA334E5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BC539C5-04F9-4F08-99CA-47E9FFD440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8082BC7-96D7-4C83-9EA8-A8EF8A8BCA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2D72633-D2F1-40F4-A9D5-B35400C83F44}">
      <text>
        <r>
          <rPr>
            <b/>
            <sz val="9"/>
            <color indexed="81"/>
            <rFont val="Tahoma"/>
            <charset val="1"/>
          </rPr>
          <t xml:space="preserve">Votre rémunération ne peut pas baisser. </t>
        </r>
      </text>
    </comment>
    <comment ref="B114" authorId="1" shapeId="0" xr:uid="{C713ECEC-7D55-44E8-9A22-E65D996ED7F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680C93F9-E5E9-423F-B000-43AE6203042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C35AB79B-DEDC-4783-B62A-C25B9FC622DD}">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B3FE31AD-0AA3-4847-83B0-2E4DA8EE810C}">
      <text>
        <r>
          <rPr>
            <b/>
            <sz val="9"/>
            <color indexed="81"/>
            <rFont val="Tahoma"/>
            <family val="2"/>
          </rPr>
          <t xml:space="preserve">Minimum 110 %
</t>
        </r>
      </text>
    </comment>
    <comment ref="G125" authorId="0" shapeId="0" xr:uid="{9CD094E5-9731-4510-BB81-6AE5EAE0CB6E}">
      <text>
        <r>
          <rPr>
            <b/>
            <sz val="9"/>
            <color indexed="81"/>
            <rFont val="Tahoma"/>
            <family val="2"/>
          </rPr>
          <t>Minimum 110 %
si vous êtes en forfait jours. Se reporter à votre convention de forfait jours</t>
        </r>
      </text>
    </comment>
    <comment ref="G130" authorId="0" shapeId="0" xr:uid="{AC31225E-1876-4C77-A88E-369FE23C3B5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994710E8-E949-4F42-ADBF-29C09157FBBA}">
      <text>
        <r>
          <rPr>
            <b/>
            <sz val="9"/>
            <color indexed="81"/>
            <rFont val="Tahoma"/>
            <family val="2"/>
          </rPr>
          <t xml:space="preserve">Vous devez faire une classification pour chaque fonction exercée. Chacune est proratisée par rapport au temps de travail
</t>
        </r>
      </text>
    </comment>
    <comment ref="G135" authorId="0" shapeId="0" xr:uid="{0D92FD28-D44F-4FFC-AE50-802D927A8EE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A8A9E57E-7AC6-4479-BB4D-45BDDCE07F6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0FAC643-EA5A-4844-98D7-274E860C07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8CD461-6DFD-4F57-96F2-91273BB838C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F51A8A8-7623-4F94-9CBF-F5D437B6A38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B8CFB878-B39D-4F8A-90FA-31B8579A022D}">
      <text>
        <r>
          <rPr>
            <b/>
            <sz val="9"/>
            <color indexed="81"/>
            <rFont val="Tahoma"/>
            <charset val="1"/>
          </rPr>
          <t xml:space="preserve">Votre rémunération ne peut pas baisser. </t>
        </r>
      </text>
    </comment>
    <comment ref="B114" authorId="1" shapeId="0" xr:uid="{BE54942C-2B09-4F3E-A242-850BD6C776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D7EA7586-DF2A-4C6B-8706-CEB62105B2BE}">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85A91A96-CE85-4A49-8899-79CEB082B42D}">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D1200609-93BA-4AA0-B91E-430FC1AA3E31}">
      <text>
        <r>
          <rPr>
            <b/>
            <sz val="9"/>
            <color indexed="81"/>
            <rFont val="Tahoma"/>
            <family val="2"/>
          </rPr>
          <t xml:space="preserve">Minimum 110 %
</t>
        </r>
      </text>
    </comment>
    <comment ref="G125" authorId="0" shapeId="0" xr:uid="{A3B9EA76-B2C1-4DA3-8E89-4501AC3F7D7F}">
      <text>
        <r>
          <rPr>
            <b/>
            <sz val="9"/>
            <color indexed="81"/>
            <rFont val="Tahoma"/>
            <family val="2"/>
          </rPr>
          <t>Minimum 110 %
si vous êtes en forfait jours. Se reporter à votre convention de forfait jours</t>
        </r>
      </text>
    </comment>
    <comment ref="G130" authorId="0" shapeId="0" xr:uid="{412B532D-2FBB-4227-814C-161D1351CC3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3C9CC69-14B4-41BA-A89D-A7D5B175552A}">
      <text>
        <r>
          <rPr>
            <b/>
            <sz val="9"/>
            <color indexed="81"/>
            <rFont val="Tahoma"/>
            <family val="2"/>
          </rPr>
          <t xml:space="preserve">Vous devez faire une classification pour chaque fonction exercée. Chacune est proratisée par rapport au temps de travail
</t>
        </r>
      </text>
    </comment>
    <comment ref="G135" authorId="0" shapeId="0" xr:uid="{069467D1-4F9E-4472-9ADB-C1B466475B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18F0F5-EE87-44C2-ABE3-58D0948009D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FBE8E1-2624-4587-9329-BD7CD3475D6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F89B4CF-4F95-4D92-8141-A6DF6B3C40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3F9FBAD8-5E6E-412A-BE40-80FAEFE0821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E1D62232-9C91-4E0E-92D0-6B66976CF079}">
      <text>
        <r>
          <rPr>
            <b/>
            <sz val="9"/>
            <color indexed="81"/>
            <rFont val="Tahoma"/>
            <charset val="1"/>
          </rPr>
          <t xml:space="preserve">Votre rémunération ne peut pas baisser. </t>
        </r>
      </text>
    </comment>
    <comment ref="B114" authorId="1" shapeId="0" xr:uid="{3FA531B4-0E3A-48AA-A677-DC1E1EDDCFA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1CA491F6-8D19-4266-BEED-41DBC68C85A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7172ACE3-E5EB-4C21-B95B-056A93D8931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BDDF3FC5-95B3-4F1C-BC64-9101837E5D0C}">
      <text>
        <r>
          <rPr>
            <b/>
            <sz val="9"/>
            <color indexed="81"/>
            <rFont val="Tahoma"/>
            <family val="2"/>
          </rPr>
          <t xml:space="preserve">Minimum 110 %
</t>
        </r>
      </text>
    </comment>
    <comment ref="G125" authorId="0" shapeId="0" xr:uid="{CB4CF2AF-0ECF-41B3-86DE-EA931286592F}">
      <text>
        <r>
          <rPr>
            <b/>
            <sz val="9"/>
            <color indexed="81"/>
            <rFont val="Tahoma"/>
            <family val="2"/>
          </rPr>
          <t>Minimum 110 %
si vous êtes en forfait jours. Se reporter à votre convention de forfait jours</t>
        </r>
      </text>
    </comment>
    <comment ref="G130" authorId="0" shapeId="0" xr:uid="{561123EC-EE5E-4055-BE4C-D827D1BFD32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9A16901-A281-4CD2-AFDB-F122D97CAAB7}">
      <text>
        <r>
          <rPr>
            <b/>
            <sz val="9"/>
            <color indexed="81"/>
            <rFont val="Tahoma"/>
            <family val="2"/>
          </rPr>
          <t xml:space="preserve">Vous devez faire une classification pour chaque fonction exercée. Chacune est proratisée par rapport au temps de travail
</t>
        </r>
      </text>
    </comment>
    <comment ref="G135" authorId="0" shapeId="0" xr:uid="{81DF2300-93F9-422F-A4A1-1E8F0E337BB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71" authorId="0" shapeId="0" xr:uid="{C63A3359-1013-4701-A4DE-211DF7C320D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3" authorId="0" shapeId="0" xr:uid="{B4DF279D-93EE-4489-AF2E-40F3C947551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4" authorId="0" shapeId="0" xr:uid="{FCD47623-0474-4C95-BCB0-BB89B9DB3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5" authorId="0" shapeId="0" xr:uid="{78A2CEF5-EF4F-4E49-A56F-42358D50EF8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93" authorId="1" shapeId="0" xr:uid="{8A0D54E1-EC7A-442E-A905-6ED2084FF4D5}">
      <text>
        <r>
          <rPr>
            <b/>
            <sz val="9"/>
            <color indexed="81"/>
            <rFont val="Tahoma"/>
            <charset val="1"/>
          </rPr>
          <t xml:space="preserve">Votre rémunération ne peut pas baisser. </t>
        </r>
      </text>
    </comment>
    <comment ref="B94" authorId="1" shapeId="0" xr:uid="{D5C522C9-1864-4DFF-8189-5D625E76F44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95" authorId="1" shapeId="0" xr:uid="{DA09B089-2CD9-4709-8775-E473C0491E1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96" authorId="1" shapeId="0" xr:uid="{B01899E5-492A-4D24-B5F4-AA7ABABC4735}">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04" authorId="0" shapeId="0" xr:uid="{827C3A9E-B257-4BD4-A7B6-3704D2707C64}">
      <text>
        <r>
          <rPr>
            <b/>
            <sz val="9"/>
            <color indexed="81"/>
            <rFont val="Tahoma"/>
            <family val="2"/>
          </rPr>
          <t xml:space="preserve">Minimum 110 %
</t>
        </r>
      </text>
    </comment>
    <comment ref="G105" authorId="0" shapeId="0" xr:uid="{C4303EAD-8496-432F-9F47-91935205FB83}">
      <text>
        <r>
          <rPr>
            <b/>
            <sz val="9"/>
            <color indexed="81"/>
            <rFont val="Tahoma"/>
            <family val="2"/>
          </rPr>
          <t>Minimum 110 %
si vous êtes en forfait jours. Se reporter à votre convention de forfait jours</t>
        </r>
      </text>
    </comment>
    <comment ref="G110" authorId="0" shapeId="0" xr:uid="{401B9761-3FAB-4863-8B8E-AFD04E25964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5" authorId="0" shapeId="0" xr:uid="{6FA02744-AA9E-4767-A2E4-18E4A181B470}">
      <text>
        <r>
          <rPr>
            <b/>
            <sz val="9"/>
            <color indexed="81"/>
            <rFont val="Tahoma"/>
            <family val="2"/>
          </rPr>
          <t xml:space="preserve">Vous devez faire une classification pour chaque fonction exercée. Chacune est proratisée par rapport au temps de travail
</t>
        </r>
      </text>
    </comment>
    <comment ref="G115" authorId="0" shapeId="0" xr:uid="{51E7BC31-0E6F-421D-B8A1-6D1D2632CA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04D951F7-6640-4548-8365-F764D5DF205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682E1E1F-2903-40C7-9215-C5EB0E1BA70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5" authorId="0" shapeId="0" xr:uid="{E40E19A6-1B50-4C06-B427-FCDF80D61C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0745EF53-B3F3-4E4D-A675-033DA1165E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4" authorId="1" shapeId="0" xr:uid="{EED125B0-1993-4A23-A1A9-D32D5213E990}">
      <text>
        <r>
          <rPr>
            <b/>
            <sz val="9"/>
            <color indexed="81"/>
            <rFont val="Tahoma"/>
            <charset val="1"/>
          </rPr>
          <t xml:space="preserve">Votre rémunération ne peut pas baisser. </t>
        </r>
      </text>
    </comment>
    <comment ref="B85" authorId="1" shapeId="0" xr:uid="{AED66FA8-47C1-41F8-9A1D-5B19F5B4E8C6}">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6" authorId="1" shapeId="0" xr:uid="{A488AF6A-67FE-47A6-9482-DDEFE872129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7" authorId="1" shapeId="0" xr:uid="{1DCEC117-B16B-4FA7-8D83-6DE1F93EA27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5" authorId="0" shapeId="0" xr:uid="{33F8B342-16F9-4EF3-8E91-E8EBD5E1A943}">
      <text>
        <r>
          <rPr>
            <b/>
            <sz val="9"/>
            <color indexed="81"/>
            <rFont val="Tahoma"/>
            <family val="2"/>
          </rPr>
          <t xml:space="preserve">Minimum 110 %
</t>
        </r>
      </text>
    </comment>
    <comment ref="G96" authorId="0" shapeId="0" xr:uid="{069ECD15-28ED-490B-8B3E-55F1229DF4F5}">
      <text>
        <r>
          <rPr>
            <b/>
            <sz val="9"/>
            <color indexed="81"/>
            <rFont val="Tahoma"/>
            <family val="2"/>
          </rPr>
          <t>Minimum 110 %
si vous êtes en forfait jours. Se reporter à votre convention de forfait jours</t>
        </r>
      </text>
    </comment>
    <comment ref="G101" authorId="0" shapeId="0" xr:uid="{65F720AC-B00C-497F-B3BD-AA5FE96949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6" authorId="0" shapeId="0" xr:uid="{8C6182FD-C2C1-42B1-A6F0-A8D35A608E0A}">
      <text>
        <r>
          <rPr>
            <b/>
            <sz val="9"/>
            <color indexed="81"/>
            <rFont val="Tahoma"/>
            <family val="2"/>
          </rPr>
          <t xml:space="preserve">Vous devez faire une classification pour chaque fonction exercée. Chacune est proratisée par rapport au temps de travail
</t>
        </r>
      </text>
    </comment>
    <comment ref="G106" authorId="0" shapeId="0" xr:uid="{987F9836-BA8D-4EF5-9F29-7D0AD98DDE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751F4293-0875-4FA3-B609-4336335A67FE}">
      <text>
        <r>
          <rPr>
            <sz val="9"/>
            <color indexed="81"/>
            <rFont val="Tahoma"/>
            <family val="2"/>
          </rPr>
          <t xml:space="preserve">CQP Coordinateur de vie scolaire possible
</t>
        </r>
      </text>
    </comment>
    <comment ref="G91" authorId="0" shapeId="0" xr:uid="{73F9D1FA-1125-496B-A42D-3B5B1EC68B3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53E0325C-9B6E-450C-A6AD-A603B1B611A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E0312180-C118-4557-A2C7-D56FE57B35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1817DC-0128-46EB-AE2F-3DB10C32B8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3AFE3E-5E16-400F-8D3D-FCDE1C638921}">
      <text>
        <r>
          <rPr>
            <b/>
            <sz val="9"/>
            <color indexed="81"/>
            <rFont val="Tahoma"/>
            <charset val="1"/>
          </rPr>
          <t xml:space="preserve">Votre rémunération ne peut pas baisser. </t>
        </r>
      </text>
    </comment>
    <comment ref="B114" authorId="1" shapeId="0" xr:uid="{639101BE-CB86-4A98-800C-C1E3AC33AA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E86BA32F-BABB-4303-B7CB-C03415614C5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0D38DCE6-C52D-4355-B4BA-B152A03DD6DE}">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54CDF955-BE7B-49A5-8ECF-E8639856AE1A}">
      <text>
        <r>
          <rPr>
            <b/>
            <sz val="9"/>
            <color indexed="81"/>
            <rFont val="Tahoma"/>
            <family val="2"/>
          </rPr>
          <t xml:space="preserve">Minimum 110 %
</t>
        </r>
      </text>
    </comment>
    <comment ref="G125" authorId="0" shapeId="0" xr:uid="{129A1949-B5B9-4F8B-BB8C-F3A5BEF15B70}">
      <text>
        <r>
          <rPr>
            <b/>
            <sz val="9"/>
            <color indexed="81"/>
            <rFont val="Tahoma"/>
            <family val="2"/>
          </rPr>
          <t>Minimum 110 %
si vous êtes en forfait jours. Se reporter à votre convention de forfait jours</t>
        </r>
      </text>
    </comment>
    <comment ref="G130" authorId="0" shapeId="0" xr:uid="{210F684A-C245-4F74-A571-49D846405F7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FF9EA36B-4872-4CB5-AD4E-08B2FF3296CC}">
      <text>
        <r>
          <rPr>
            <b/>
            <sz val="9"/>
            <color indexed="81"/>
            <rFont val="Tahoma"/>
            <family val="2"/>
          </rPr>
          <t xml:space="preserve">Vous devez faire une classification pour chaque fonction exercée. Chacune est proratisée par rapport au temps de travail
</t>
        </r>
      </text>
    </comment>
    <comment ref="G135" authorId="0" shapeId="0" xr:uid="{18E5B779-E1F8-4C49-A057-ED85738B54F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638F0BFF-5C2F-4B12-817C-723DE137CB1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AECB9FDF-6A7E-4F7B-ADFE-8C07083384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A17438C-A609-4A16-B639-9312F3D6AB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1B65A0DA-A4EA-401A-9054-5519B2EDBC2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4EAACA5-65BE-4724-8256-C58ED0559800}">
      <text>
        <r>
          <rPr>
            <b/>
            <sz val="9"/>
            <color indexed="81"/>
            <rFont val="Tahoma"/>
            <charset val="1"/>
          </rPr>
          <t xml:space="preserve">Votre rémunération ne peut pas baisser. </t>
        </r>
      </text>
    </comment>
    <comment ref="B114" authorId="1" shapeId="0" xr:uid="{EEC289CA-708C-49F7-9F58-48840136F9D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E5BD4244-C42C-45BA-A72A-D830188C85F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AFFCFFEC-6E87-45AF-8096-115B02DFDFF1}">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4D0C5C5D-0C12-4D99-A750-F5B00132A7C7}">
      <text>
        <r>
          <rPr>
            <b/>
            <sz val="9"/>
            <color indexed="81"/>
            <rFont val="Tahoma"/>
            <family val="2"/>
          </rPr>
          <t xml:space="preserve">Minimum 110 %
</t>
        </r>
      </text>
    </comment>
    <comment ref="G125" authorId="0" shapeId="0" xr:uid="{BAD8DCF0-9220-420B-9A33-F0816D764D98}">
      <text>
        <r>
          <rPr>
            <b/>
            <sz val="9"/>
            <color indexed="81"/>
            <rFont val="Tahoma"/>
            <family val="2"/>
          </rPr>
          <t>Minimum 110 %
si vous êtes en forfait jours. Se reporter à votre convention de forfait jours</t>
        </r>
      </text>
    </comment>
    <comment ref="G130" authorId="0" shapeId="0" xr:uid="{3FA9742D-BA4F-458D-A622-80B5D2A44E8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728964CD-970C-47E3-A715-6A88C9C86566}">
      <text>
        <r>
          <rPr>
            <b/>
            <sz val="9"/>
            <color indexed="81"/>
            <rFont val="Tahoma"/>
            <family val="2"/>
          </rPr>
          <t xml:space="preserve">Vous devez faire une classification pour chaque fonction exercée. Chacune est proratisée par rapport au temps de travail
</t>
        </r>
      </text>
    </comment>
    <comment ref="G135" authorId="0" shapeId="0" xr:uid="{0DC7358D-0336-4D3B-8BA6-941FE6652C0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96D828AE-8A15-4CBF-8780-3ADA7F98B45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1659BA3-E0C3-43A2-B68F-5EFD134A22D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E543CFC-796B-4E0F-959A-81C06C9F3B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A681822-71F8-4643-BA1C-74189CA86E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B4DA978-F54E-4F7F-91F9-FEAFBF654678}">
      <text>
        <r>
          <rPr>
            <b/>
            <sz val="9"/>
            <color indexed="81"/>
            <rFont val="Tahoma"/>
            <charset val="1"/>
          </rPr>
          <t xml:space="preserve">Votre rémunération ne peut pas baisser. </t>
        </r>
      </text>
    </comment>
    <comment ref="B117" authorId="1" shapeId="0" xr:uid="{C9960D96-614F-4F03-818D-F6936794C54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81DB918D-6803-4701-8BD2-0619DA6F4CA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8BFB2F28-8B6D-43D9-BEF0-41CAFD12D38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3D591729-E3DA-4667-95D9-7567CFDB60DA}">
      <text>
        <r>
          <rPr>
            <b/>
            <sz val="9"/>
            <color indexed="81"/>
            <rFont val="Tahoma"/>
            <family val="2"/>
          </rPr>
          <t xml:space="preserve">Minimum 110 %
</t>
        </r>
      </text>
    </comment>
    <comment ref="G128" authorId="0" shapeId="0" xr:uid="{382B0757-35F8-4B6A-8FDC-AE67A03962D0}">
      <text>
        <r>
          <rPr>
            <b/>
            <sz val="9"/>
            <color indexed="81"/>
            <rFont val="Tahoma"/>
            <family val="2"/>
          </rPr>
          <t>Minimum 110 %
si vous êtes en forfait jours. Se reporter à votre convention de forfait jours</t>
        </r>
      </text>
    </comment>
    <comment ref="G133" authorId="0" shapeId="0" xr:uid="{E2E9B800-D6C1-4BEC-B3E4-37F8B7A050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B36C5AE-7403-47C2-8891-EAF5CBD0F9FC}">
      <text>
        <r>
          <rPr>
            <b/>
            <sz val="9"/>
            <color indexed="81"/>
            <rFont val="Tahoma"/>
            <family val="2"/>
          </rPr>
          <t xml:space="preserve">Vous devez faire une classification pour chaque fonction exercée. Chacune est proratisée par rapport au temps de travail
</t>
        </r>
      </text>
    </comment>
    <comment ref="G138" authorId="0" shapeId="0" xr:uid="{33C49DC9-311F-4008-A826-5AFA895AF47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3" authorId="0" shapeId="0" xr:uid="{6B1C96C9-7D1F-4741-B17B-B7F0D0105BBE}">
      <text>
        <r>
          <rPr>
            <b/>
            <sz val="9"/>
            <color indexed="81"/>
            <rFont val="Tahoma"/>
            <family val="2"/>
          </rPr>
          <t>CQP EVS possible</t>
        </r>
      </text>
    </comment>
    <comment ref="G91" authorId="0" shapeId="0" xr:uid="{6267E3E8-70C3-420B-BF36-19ABA7E8B9E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05617E0D-FE81-4333-929A-89807FFA74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6CB59E0-74D6-4B11-AD78-2A352050AC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AB79B0B7-6DBC-4B9B-8978-FDC0E44502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FE2875-53AB-4348-9DE9-ABC50B4B07D7}">
      <text>
        <r>
          <rPr>
            <b/>
            <sz val="9"/>
            <color indexed="81"/>
            <rFont val="Tahoma"/>
            <charset val="1"/>
          </rPr>
          <t xml:space="preserve">Votre rémunération ne peut pas baisser. </t>
        </r>
      </text>
    </comment>
    <comment ref="B114" authorId="1" shapeId="0" xr:uid="{DE310BB2-F497-4AC1-8E57-7995714DBB7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46F423A1-0A8C-4E2A-AD97-52118CA50E9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43923AAF-44B6-4AC2-A70B-2283EA73D5D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A9556B70-7E47-4E2B-8A5E-4071A7942493}">
      <text>
        <r>
          <rPr>
            <b/>
            <sz val="9"/>
            <color indexed="81"/>
            <rFont val="Tahoma"/>
            <family val="2"/>
          </rPr>
          <t xml:space="preserve">Minimum 110 %
</t>
        </r>
      </text>
    </comment>
    <comment ref="G125" authorId="0" shapeId="0" xr:uid="{3BBD48B6-3593-4DD6-A379-1AC338B02C2B}">
      <text>
        <r>
          <rPr>
            <b/>
            <sz val="9"/>
            <color indexed="81"/>
            <rFont val="Tahoma"/>
            <family val="2"/>
          </rPr>
          <t>Minimum 110 %
si vous êtes en forfait jours. Se reporter à votre convention de forfait jours</t>
        </r>
      </text>
    </comment>
    <comment ref="G130" authorId="0" shapeId="0" xr:uid="{5AD1FBE6-6934-4B1A-ADB5-DF0BE1D584D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35A649F-5E7A-4847-B559-22EFE46B123F}">
      <text>
        <r>
          <rPr>
            <b/>
            <sz val="9"/>
            <color indexed="81"/>
            <rFont val="Tahoma"/>
            <family val="2"/>
          </rPr>
          <t xml:space="preserve">Vous devez faire une classification pour chaque fonction exercée. Chacune est proratisée par rapport au temps de travail
</t>
        </r>
      </text>
    </comment>
    <comment ref="G135" authorId="0" shapeId="0" xr:uid="{14BCE69E-4767-4F58-BB2E-0CE3EE8BF80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54C9D690-576E-4FB8-90F4-CAF47EF5360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EF2E5DA-438D-4555-B6CD-A0FA5E3E7EF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0D40BE34-9501-45C5-8E01-61E0668A6F1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11B3EA13-D8DC-49C5-ACA6-D1C21101A3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FD2A4ED5-C2EF-4005-A71A-DF372AFD9937}">
      <text>
        <r>
          <rPr>
            <b/>
            <sz val="9"/>
            <color indexed="81"/>
            <rFont val="Tahoma"/>
            <charset val="1"/>
          </rPr>
          <t xml:space="preserve">Votre rémunération ne peut pas baisser. </t>
        </r>
      </text>
    </comment>
    <comment ref="B81" authorId="1" shapeId="0" xr:uid="{BA2F338E-9454-43E1-8ED2-F9E09F761A7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2" authorId="1" shapeId="0" xr:uid="{562054CB-B3F3-4BF6-9CB2-5DA4551DAF7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3" authorId="1" shapeId="0" xr:uid="{FCE0E41D-82C2-4C74-A52E-21F14863912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1" authorId="0" shapeId="0" xr:uid="{8BC141BB-05D0-49C8-810F-5E797BDA12D3}">
      <text>
        <r>
          <rPr>
            <b/>
            <sz val="9"/>
            <color indexed="81"/>
            <rFont val="Tahoma"/>
            <family val="2"/>
          </rPr>
          <t xml:space="preserve">Minimum 110 %
</t>
        </r>
      </text>
    </comment>
    <comment ref="G92" authorId="0" shapeId="0" xr:uid="{0C16E6D0-A965-4C16-B625-0DED5A4A7D1C}">
      <text>
        <r>
          <rPr>
            <b/>
            <sz val="9"/>
            <color indexed="81"/>
            <rFont val="Tahoma"/>
            <family val="2"/>
          </rPr>
          <t>Minimum 110 %
si vous êtes en forfait jours. Se reporter à votre convention de forfait jours</t>
        </r>
      </text>
    </comment>
    <comment ref="G97" authorId="0" shapeId="0" xr:uid="{03696701-6701-4966-9503-6AE875C9F0E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D20B4654-4CCD-4DC9-9BD3-E7E182DC933F}">
      <text>
        <r>
          <rPr>
            <b/>
            <sz val="9"/>
            <color indexed="81"/>
            <rFont val="Tahoma"/>
            <family val="2"/>
          </rPr>
          <t xml:space="preserve">Vous devez faire une classification pour chaque fonction exercée. Chacune est proratisée par rapport au temps de travail
</t>
        </r>
      </text>
    </comment>
    <comment ref="G102" authorId="0" shapeId="0" xr:uid="{F7147ADE-1FD9-4F57-A5FE-3A5694C79B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7305276B-5739-4CA1-B399-1E3C2C2920B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C83E7F4D-0A4C-4840-B3EC-A274694329B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5C2C513-C653-4ED7-992B-EB7BC17107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845B225-6792-4F2A-8F04-02A5C4F8639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729D003-C6F5-420A-B62F-689E980A77B4}">
      <text>
        <r>
          <rPr>
            <b/>
            <sz val="9"/>
            <color indexed="81"/>
            <rFont val="Tahoma"/>
            <charset val="1"/>
          </rPr>
          <t xml:space="preserve">Votre rémunération ne peut pas baisser. </t>
        </r>
      </text>
    </comment>
    <comment ref="B114" authorId="1" shapeId="0" xr:uid="{C6AAEA71-3568-4B7A-B829-2349F1D6130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18530283-DDDF-4134-8007-B5BB7CDCF94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BA6488B5-6F57-4A67-93ED-1278A763F65B}">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25CAFBE7-1EDF-4C06-866D-3B0C53196A72}">
      <text>
        <r>
          <rPr>
            <b/>
            <sz val="9"/>
            <color indexed="81"/>
            <rFont val="Tahoma"/>
            <family val="2"/>
          </rPr>
          <t xml:space="preserve">Minimum 110 %
</t>
        </r>
      </text>
    </comment>
    <comment ref="G125" authorId="0" shapeId="0" xr:uid="{86D4EFDC-12FB-4E28-B688-62B4F278038C}">
      <text>
        <r>
          <rPr>
            <b/>
            <sz val="9"/>
            <color indexed="81"/>
            <rFont val="Tahoma"/>
            <family val="2"/>
          </rPr>
          <t>Minimum 110 %
si vous êtes en forfait jours. Se reporter à votre convention de forfait jours</t>
        </r>
      </text>
    </comment>
    <comment ref="G130" authorId="0" shapeId="0" xr:uid="{63DD84B9-5FA6-4FAB-8CA9-4E44727C89A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3A577E0-6D7D-4948-9A8A-4C43AE10B5E5}">
      <text>
        <r>
          <rPr>
            <b/>
            <sz val="9"/>
            <color indexed="81"/>
            <rFont val="Tahoma"/>
            <family val="2"/>
          </rPr>
          <t xml:space="preserve">Vous devez faire une classification pour chaque fonction exercée. Chacune est proratisée par rapport au temps de travail
</t>
        </r>
      </text>
    </comment>
    <comment ref="G135" authorId="0" shapeId="0" xr:uid="{3C147B86-B06E-4821-89CE-3511AF38EA6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1DC79EA-B985-480C-8385-A99E5845245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3CAB457-9BC3-4ACD-B537-5D42E3C9B4B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B723F486-DF29-4EFF-AB69-95002D43611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6D8A6DC1-447D-4E26-87BF-729D9E6BC64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FF51156F-EFF0-42F2-8464-E6E094B9FFE0}">
      <text>
        <r>
          <rPr>
            <b/>
            <sz val="9"/>
            <color indexed="81"/>
            <rFont val="Tahoma"/>
            <charset val="1"/>
          </rPr>
          <t xml:space="preserve">Votre rémunération ne peut pas baisser. </t>
        </r>
      </text>
    </comment>
    <comment ref="B117" authorId="1" shapeId="0" xr:uid="{E76ADEB3-8E6A-4C73-B81B-DCB0D4C9A46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9B81724D-0A95-42B1-AFE3-1B67DCD6E83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8A978E1E-02B9-45A3-8860-20E61DECFCB2}">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A4FCFF24-7CA7-4EE5-8FBA-53B0EC4B72A0}">
      <text>
        <r>
          <rPr>
            <b/>
            <sz val="9"/>
            <color indexed="81"/>
            <rFont val="Tahoma"/>
            <family val="2"/>
          </rPr>
          <t xml:space="preserve">Minimum 110 %
</t>
        </r>
      </text>
    </comment>
    <comment ref="G128" authorId="0" shapeId="0" xr:uid="{8CC75408-B659-4A9D-8F81-37443DEFF7C6}">
      <text>
        <r>
          <rPr>
            <b/>
            <sz val="9"/>
            <color indexed="81"/>
            <rFont val="Tahoma"/>
            <family val="2"/>
          </rPr>
          <t>Minimum 110 %
si vous êtes en forfait jours. Se reporter à votre convention de forfait jours</t>
        </r>
      </text>
    </comment>
    <comment ref="G133" authorId="0" shapeId="0" xr:uid="{3074EA24-F510-454F-A61C-F773C308AD8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E98C142-73F1-4867-A663-655791559473}">
      <text>
        <r>
          <rPr>
            <b/>
            <sz val="9"/>
            <color indexed="81"/>
            <rFont val="Tahoma"/>
            <family val="2"/>
          </rPr>
          <t xml:space="preserve">Vous devez faire une classification pour chaque fonction exercée. Chacune est proratisée par rapport au temps de travail
</t>
        </r>
      </text>
    </comment>
    <comment ref="G138" authorId="0" shapeId="0" xr:uid="{5A4AF068-6A90-430B-B3CF-43CA36C49D0B}">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93C13F2B-9377-4A14-8612-EECD179000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EFE7785-D116-4B1C-8413-3760E0E344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1773F59-AE77-40AE-8A1A-E64D98D366D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C90D74B-B1A1-4667-89C2-47090F786B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5683785-917D-4DEF-AF8D-4AEB37740154}">
      <text>
        <r>
          <rPr>
            <b/>
            <sz val="9"/>
            <color indexed="81"/>
            <rFont val="Tahoma"/>
            <charset val="1"/>
          </rPr>
          <t xml:space="preserve">Votre rémunération ne peut pas baisser. </t>
        </r>
      </text>
    </comment>
    <comment ref="B114" authorId="1" shapeId="0" xr:uid="{9E42346E-7D9D-4572-9602-6DBB7D43E97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114EDDC8-C540-424C-AD78-D7F7EBD42B9A}">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7D34B6D6-3DB1-4D0F-90D0-86EE1619FEC6}">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FC298DBA-E8AA-4311-99AB-330EBB1854CD}">
      <text>
        <r>
          <rPr>
            <b/>
            <sz val="9"/>
            <color indexed="81"/>
            <rFont val="Tahoma"/>
            <family val="2"/>
          </rPr>
          <t xml:space="preserve">Minimum 110 %
</t>
        </r>
      </text>
    </comment>
    <comment ref="G125" authorId="0" shapeId="0" xr:uid="{B523F349-745D-4B08-BE58-1EF0E40A7159}">
      <text>
        <r>
          <rPr>
            <b/>
            <sz val="9"/>
            <color indexed="81"/>
            <rFont val="Tahoma"/>
            <family val="2"/>
          </rPr>
          <t>Minimum 110 %
si vous êtes en forfait jours. Se reporter à votre convention de forfait jours</t>
        </r>
      </text>
    </comment>
    <comment ref="G130" authorId="0" shapeId="0" xr:uid="{3A88E836-F268-4B9A-8EEF-253EDE77659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8374B58-E89D-4120-8E95-D71C1758E418}">
      <text>
        <r>
          <rPr>
            <b/>
            <sz val="9"/>
            <color indexed="81"/>
            <rFont val="Tahoma"/>
            <family val="2"/>
          </rPr>
          <t xml:space="preserve">Vous devez faire une classification pour chaque fonction exercée. Chacune est proratisée par rapport au temps de travail
</t>
        </r>
      </text>
    </comment>
    <comment ref="G135" authorId="0" shapeId="0" xr:uid="{43F19841-40D7-41E4-A745-F33BDDADA06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4ABCD3D-7B19-4B11-B06C-62EC20D980F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9251BE47-E7AD-4998-B375-12DB67B8AE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9E66A039-126C-4FA4-A5EB-F88785CDD1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89AEEEC8-B0AA-43C6-8722-508E9C467D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433F392D-D55E-43E3-87A1-00ED563BA91B}">
      <text>
        <r>
          <rPr>
            <b/>
            <sz val="9"/>
            <color indexed="81"/>
            <rFont val="Tahoma"/>
            <charset val="1"/>
          </rPr>
          <t xml:space="preserve">Votre rémunération ne peut pas baisser. </t>
        </r>
      </text>
    </comment>
    <comment ref="B114" authorId="1" shapeId="0" xr:uid="{E22F0BF0-FD1D-4282-AAC3-B0D42B82C99D}">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A61C541C-55C3-48CE-AE6C-6C3E0B95A032}">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C75DA037-11CA-4164-B352-C61CAEC2792B}">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8E296864-DD79-40E8-AF5E-44A4E484CBF2}">
      <text>
        <r>
          <rPr>
            <b/>
            <sz val="9"/>
            <color indexed="81"/>
            <rFont val="Tahoma"/>
            <family val="2"/>
          </rPr>
          <t xml:space="preserve">Minimum 110 %
</t>
        </r>
      </text>
    </comment>
    <comment ref="G125" authorId="0" shapeId="0" xr:uid="{1254543E-3721-44C2-8EB2-336615E5C3AA}">
      <text>
        <r>
          <rPr>
            <b/>
            <sz val="9"/>
            <color indexed="81"/>
            <rFont val="Tahoma"/>
            <family val="2"/>
          </rPr>
          <t>Minimum 110 %
si vous êtes en forfait jours. Se reporter à votre convention de forfait jours</t>
        </r>
      </text>
    </comment>
    <comment ref="G130" authorId="0" shapeId="0" xr:uid="{82169F2C-64D1-4955-8DA4-19EA19AF61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BE903B5-3F16-4A48-A8B8-F2D2603F83FA}">
      <text>
        <r>
          <rPr>
            <b/>
            <sz val="9"/>
            <color indexed="81"/>
            <rFont val="Tahoma"/>
            <family val="2"/>
          </rPr>
          <t xml:space="preserve">Vous devez faire une classification pour chaque fonction exercée. Chacune est proratisée par rapport au temps de travail
</t>
        </r>
      </text>
    </comment>
    <comment ref="G135" authorId="0" shapeId="0" xr:uid="{CA258918-7F3F-4869-B248-C0C094E167E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385155A0-A662-4918-8818-D30F1945A8A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68E8CC7-47EC-4A79-9C41-DB2ABDE6D92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138CBAF-EF12-47C5-9728-0F6B87FF85B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F210A8D-6039-44CB-8C3F-EE8F7A41F40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7305877-271F-4CF9-81E7-BD3C23D779D8}">
      <text>
        <r>
          <rPr>
            <b/>
            <sz val="9"/>
            <color indexed="81"/>
            <rFont val="Tahoma"/>
            <charset val="1"/>
          </rPr>
          <t xml:space="preserve">Votre rémunération ne peut pas baisser. </t>
        </r>
      </text>
    </comment>
    <comment ref="B117" authorId="1" shapeId="0" xr:uid="{580FA416-08B4-40FE-B856-3647854C692C}">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A26ACE6E-62D8-4C30-83CA-AD5C0153CEC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E385859C-E820-4E41-8F8B-0DA4726482AF}">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D07EC6E5-9529-4976-BDCF-7155C52948AE}">
      <text>
        <r>
          <rPr>
            <b/>
            <sz val="9"/>
            <color indexed="81"/>
            <rFont val="Tahoma"/>
            <family val="2"/>
          </rPr>
          <t xml:space="preserve">Minimum 110 %
</t>
        </r>
      </text>
    </comment>
    <comment ref="G128" authorId="0" shapeId="0" xr:uid="{7C7AA005-2948-424B-B83D-B8E1EAD9EB7A}">
      <text>
        <r>
          <rPr>
            <b/>
            <sz val="9"/>
            <color indexed="81"/>
            <rFont val="Tahoma"/>
            <family val="2"/>
          </rPr>
          <t>Minimum 110 %
si vous êtes en forfait jours. Se reporter à votre convention de forfait jours</t>
        </r>
      </text>
    </comment>
    <comment ref="G133" authorId="0" shapeId="0" xr:uid="{964B5D4D-00F0-4CDD-9EBC-FC0CDD3546C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B286835-C141-426C-89BA-AB73C9FA6688}">
      <text>
        <r>
          <rPr>
            <b/>
            <sz val="9"/>
            <color indexed="81"/>
            <rFont val="Tahoma"/>
            <family val="2"/>
          </rPr>
          <t xml:space="preserve">Vous devez faire une classification pour chaque fonction exercée. Chacune est proratisée par rapport au temps de travail
</t>
        </r>
      </text>
    </comment>
    <comment ref="G138" authorId="0" shapeId="0" xr:uid="{1A5AD788-4A8A-4CF4-8514-B1041E3B871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DA646DBD-83D0-460D-9490-0B3C50D99EC0}">
      <text>
        <r>
          <rPr>
            <b/>
            <sz val="9"/>
            <color indexed="81"/>
            <rFont val="Tahoma"/>
            <family val="2"/>
          </rPr>
          <t xml:space="preserve">Titre de coordinateur opérationnel </t>
        </r>
        <r>
          <rPr>
            <sz val="9"/>
            <color indexed="81"/>
            <rFont val="Tahoma"/>
            <family val="2"/>
          </rPr>
          <t>possible</t>
        </r>
      </text>
    </comment>
    <comment ref="G94" authorId="0" shapeId="0" xr:uid="{920209E4-3841-4D06-8B53-EFA1DE6AD6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B78026-02DF-4B20-8B98-531BB50CED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6F57570A-B29C-4944-A0A3-74095C1B206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1BFED18-8441-4F2C-880B-7D2A870E13D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68102465-C20C-4B82-A3A8-F591D37F890F}">
      <text>
        <r>
          <rPr>
            <b/>
            <sz val="9"/>
            <color indexed="81"/>
            <rFont val="Tahoma"/>
            <charset val="1"/>
          </rPr>
          <t xml:space="preserve">Votre rémunération ne peut pas baisser. </t>
        </r>
      </text>
    </comment>
    <comment ref="B117" authorId="1" shapeId="0" xr:uid="{3D79CF09-2359-42A5-A22A-E0A39DA102C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399C7F8D-A558-4BAD-8DAF-365925CE914E}">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8547A922-F6C1-4F59-8930-2A69C2BF43A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6B495187-F98D-41A9-B448-31449013BBA4}">
      <text>
        <r>
          <rPr>
            <b/>
            <sz val="9"/>
            <color indexed="81"/>
            <rFont val="Tahoma"/>
            <family val="2"/>
          </rPr>
          <t xml:space="preserve">Minimum 110 %
</t>
        </r>
      </text>
    </comment>
    <comment ref="G128" authorId="0" shapeId="0" xr:uid="{9FFCBFE1-A0DA-48D4-BA75-15ED4AE5F4DB}">
      <text>
        <r>
          <rPr>
            <b/>
            <sz val="9"/>
            <color indexed="81"/>
            <rFont val="Tahoma"/>
            <family val="2"/>
          </rPr>
          <t>Minimum 110 %
si vous êtes en forfait jours. Se reporter à votre convention de forfait jours</t>
        </r>
      </text>
    </comment>
    <comment ref="G133" authorId="0" shapeId="0" xr:uid="{BA436F17-BC65-442D-B45F-BD44697C9AC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E168A07-2FEC-47DD-874A-F52A57C1FCCD}">
      <text>
        <r>
          <rPr>
            <b/>
            <sz val="9"/>
            <color indexed="81"/>
            <rFont val="Tahoma"/>
            <family val="2"/>
          </rPr>
          <t xml:space="preserve">Vous devez faire une classification pour chaque fonction exercée. Chacune est proratisée par rapport au temps de travail
</t>
        </r>
      </text>
    </comment>
    <comment ref="G138" authorId="0" shapeId="0" xr:uid="{338B7364-B352-421B-B7F7-689ACAA0A35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E7DC7D46-2ADD-49C2-8E6A-191C1A1BCBE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E351571-0FFE-4C8D-9B96-1DE426B4E65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9851520-9455-470E-A917-41E925F6E06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18EBDB4-CB39-49FA-A5D8-A3496100620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1B02F37-243D-4E8D-93B7-105212BF9742}">
      <text>
        <r>
          <rPr>
            <b/>
            <sz val="9"/>
            <color indexed="81"/>
            <rFont val="Tahoma"/>
            <charset val="1"/>
          </rPr>
          <t xml:space="preserve">Votre rémunération ne peut pas baisser. </t>
        </r>
      </text>
    </comment>
    <comment ref="B117" authorId="1" shapeId="0" xr:uid="{59192FB8-DD77-4A53-8AC2-46E199E87DB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B28D20BB-EF4C-4A1F-A658-6D74B888458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B5658AAD-E7F6-49D9-A330-415F66DD2B5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32DCCC78-4770-4B53-B47C-72CE6A980636}">
      <text>
        <r>
          <rPr>
            <b/>
            <sz val="9"/>
            <color indexed="81"/>
            <rFont val="Tahoma"/>
            <family val="2"/>
          </rPr>
          <t xml:space="preserve">Minimum 110 %
</t>
        </r>
      </text>
    </comment>
    <comment ref="G128" authorId="0" shapeId="0" xr:uid="{6B05E5BA-3AC0-4B05-ABDB-FE5A82D126A1}">
      <text>
        <r>
          <rPr>
            <b/>
            <sz val="9"/>
            <color indexed="81"/>
            <rFont val="Tahoma"/>
            <family val="2"/>
          </rPr>
          <t>Minimum 110 %
si vous êtes en forfait jours. Se reporter à votre convention de forfait jours</t>
        </r>
      </text>
    </comment>
    <comment ref="G133" authorId="0" shapeId="0" xr:uid="{EB22C6D8-60DA-4774-B880-99ECE7947A4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4C7C464-C41E-48DC-BACA-EDD195FB8352}">
      <text>
        <r>
          <rPr>
            <b/>
            <sz val="9"/>
            <color indexed="81"/>
            <rFont val="Tahoma"/>
            <family val="2"/>
          </rPr>
          <t xml:space="preserve">Vous devez faire une classification pour chaque fonction exercée. Chacune est proratisée par rapport au temps de travail
</t>
        </r>
      </text>
    </comment>
    <comment ref="G138" authorId="0" shapeId="0" xr:uid="{72A828D1-E332-47EE-914B-93ABD97ACC3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2A709B72-31A7-4B4D-81E8-3ADC37824C8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2F8A8182-1034-47FD-A391-5E1BF92025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87148E29-36B1-46F5-8A95-47DEED58A3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1F6B9EC6-FF34-4BCC-B3E8-41E9AC7F0A4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B0ECA3B6-F928-4037-9E00-2A334DBA8081}">
      <text>
        <r>
          <rPr>
            <b/>
            <sz val="9"/>
            <color indexed="81"/>
            <rFont val="Tahoma"/>
            <charset val="1"/>
          </rPr>
          <t xml:space="preserve">Votre rémunération ne peut pas baisser. </t>
        </r>
      </text>
    </comment>
    <comment ref="B86" authorId="1" shapeId="0" xr:uid="{24FD7DBF-9DF6-450C-94E3-E6EF1D05374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42B2D647-DD38-405B-88C5-EF63533DB53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DFCC1D63-DE51-4BDB-8E81-573DAD108BEE}">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F833F8A0-F91A-49B0-B079-6B46A660184A}">
      <text>
        <r>
          <rPr>
            <b/>
            <sz val="9"/>
            <color indexed="81"/>
            <rFont val="Tahoma"/>
            <family val="2"/>
          </rPr>
          <t xml:space="preserve">Minimum 110 %
</t>
        </r>
      </text>
    </comment>
    <comment ref="G97" authorId="0" shapeId="0" xr:uid="{C4B1597F-3315-41F9-9B18-33FBF2215C47}">
      <text>
        <r>
          <rPr>
            <b/>
            <sz val="9"/>
            <color indexed="81"/>
            <rFont val="Tahoma"/>
            <family val="2"/>
          </rPr>
          <t>Minimum 110 %
si vous êtes en forfait jours. Se reporter à votre convention de forfait jours</t>
        </r>
      </text>
    </comment>
    <comment ref="G102" authorId="0" shapeId="0" xr:uid="{C6F530F5-7201-463D-AE4F-737DD96FCEB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A5327873-4641-4E4D-926B-449A2ED9AE49}">
      <text>
        <r>
          <rPr>
            <b/>
            <sz val="9"/>
            <color indexed="81"/>
            <rFont val="Tahoma"/>
            <family val="2"/>
          </rPr>
          <t xml:space="preserve">Vous devez faire une classification pour chaque fonction exercée. Chacune est proratisée par rapport au temps de travail
</t>
        </r>
      </text>
    </comment>
    <comment ref="G107" authorId="0" shapeId="0" xr:uid="{859C0923-6126-45D7-9460-4E33197305B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68E96DD-C36C-40D2-8358-8CC61C703F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DE13620F-76D1-4181-86A7-4DA37558051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54369368-D54B-473C-BFD9-A01F868937E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B26A5A8-46DC-4458-AC41-205B4CB883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B686445-4DF7-4192-BAC9-2968F7BF81F3}">
      <text>
        <r>
          <rPr>
            <b/>
            <sz val="9"/>
            <color indexed="81"/>
            <rFont val="Tahoma"/>
            <charset val="1"/>
          </rPr>
          <t xml:space="preserve">Votre rémunération ne peut pas baisser. </t>
        </r>
      </text>
    </comment>
    <comment ref="B114" authorId="1" shapeId="0" xr:uid="{0D8B5AD7-3D75-4F57-9802-0281F303453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E20C99C5-9108-4D1D-9D0F-0A8EDE8CBE99}">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E2DAC919-839D-4263-8E36-D5CB438CD08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BC4AAB3B-F816-4091-B8DF-4B24CC943237}">
      <text>
        <r>
          <rPr>
            <b/>
            <sz val="9"/>
            <color indexed="81"/>
            <rFont val="Tahoma"/>
            <family val="2"/>
          </rPr>
          <t xml:space="preserve">Minimum 110 %
</t>
        </r>
      </text>
    </comment>
    <comment ref="G125" authorId="0" shapeId="0" xr:uid="{03D015AE-FC3C-4B28-8C5E-E08BC26F630E}">
      <text>
        <r>
          <rPr>
            <b/>
            <sz val="9"/>
            <color indexed="81"/>
            <rFont val="Tahoma"/>
            <family val="2"/>
          </rPr>
          <t>Minimum 110 %
si vous êtes en forfait jours. Se reporter à votre convention de forfait jours</t>
        </r>
      </text>
    </comment>
    <comment ref="G130" authorId="0" shapeId="0" xr:uid="{3AAF070A-461D-403E-B449-F4CD1863DBE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BF193412-5E0C-4057-8CB2-DC32B7B95B27}">
      <text>
        <r>
          <rPr>
            <b/>
            <sz val="9"/>
            <color indexed="81"/>
            <rFont val="Tahoma"/>
            <family val="2"/>
          </rPr>
          <t xml:space="preserve">Vous devez faire une classification pour chaque fonction exercée. Chacune est proratisée par rapport au temps de travail
</t>
        </r>
      </text>
    </comment>
    <comment ref="G135" authorId="0" shapeId="0" xr:uid="{FC261143-0251-4515-AC2D-0F01261C389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7" authorId="0" shapeId="0" xr:uid="{D17CBD0C-D9D1-41F5-A17F-7774E6518C4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AB8DCE7F-0317-498B-BB83-425BF03FF1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B83C3072-E9B7-467F-B92C-02CCF79DA62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6AADF962-A988-4C06-A0C3-75C649F7B5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9" authorId="1" shapeId="0" xr:uid="{A974FF99-4C6E-4108-B586-B4B86EFA5328}">
      <text>
        <r>
          <rPr>
            <b/>
            <sz val="9"/>
            <color indexed="81"/>
            <rFont val="Tahoma"/>
            <charset val="1"/>
          </rPr>
          <t xml:space="preserve">Votre rémunération ne peut pas baisser. </t>
        </r>
      </text>
    </comment>
    <comment ref="B80" authorId="1" shapeId="0" xr:uid="{FF4F3D02-8211-417F-802D-6298E28181F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1" authorId="1" shapeId="0" xr:uid="{2D185CC2-F6D1-41E2-9092-5C876ED1A779}">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2" authorId="1" shapeId="0" xr:uid="{AD5976AA-4A76-4AC7-8DA1-EBC372D85240}">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0" authorId="0" shapeId="0" xr:uid="{29D73794-0020-4147-83E8-76C6E6218C41}">
      <text>
        <r>
          <rPr>
            <b/>
            <sz val="9"/>
            <color indexed="81"/>
            <rFont val="Tahoma"/>
            <family val="2"/>
          </rPr>
          <t xml:space="preserve">Minimum 110 %
</t>
        </r>
      </text>
    </comment>
    <comment ref="G91" authorId="0" shapeId="0" xr:uid="{BD7378E3-7BD4-4C3D-BC37-B41DDC2A293D}">
      <text>
        <r>
          <rPr>
            <b/>
            <sz val="9"/>
            <color indexed="81"/>
            <rFont val="Tahoma"/>
            <family val="2"/>
          </rPr>
          <t>Minimum 110 %
si vous êtes en forfait jours. Se reporter à votre convention de forfait jours</t>
        </r>
      </text>
    </comment>
    <comment ref="G96" authorId="0" shapeId="0" xr:uid="{6771A988-30D5-45C6-AE1D-A55F1175801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1" authorId="0" shapeId="0" xr:uid="{C8DE37BB-472F-4C4A-BB0D-C4702369B05F}">
      <text>
        <r>
          <rPr>
            <b/>
            <sz val="9"/>
            <color indexed="81"/>
            <rFont val="Tahoma"/>
            <family val="2"/>
          </rPr>
          <t xml:space="preserve">Vous devez faire une classification pour chaque fonction exercée. Chacune est proratisée par rapport au temps de travail
</t>
        </r>
      </text>
    </comment>
    <comment ref="G101" authorId="0" shapeId="0" xr:uid="{F39F68D8-AA08-4926-ACF7-894ECEC6E8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8C7235-E680-4385-93EB-F32BBF7A6ED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2892E081-17E1-43D1-92C1-DB884A6A259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CF3C569-6AAD-4A14-BC32-4154CE40F6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CFE1D76-1CBA-43C2-8E9D-67C6CAD79D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5BC9195-1571-4EC4-85CC-6521E414A025}">
      <text>
        <r>
          <rPr>
            <b/>
            <sz val="9"/>
            <color indexed="81"/>
            <rFont val="Tahoma"/>
            <charset val="1"/>
          </rPr>
          <t xml:space="preserve">Votre rémunération ne peut pas baisser. </t>
        </r>
      </text>
    </comment>
    <comment ref="B117" authorId="1" shapeId="0" xr:uid="{92394E44-5B62-4C0E-A133-297D565875F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CEB10879-61E9-41C4-BAAE-A731453039F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B7CA8017-F394-4531-A30E-5DB5C05FAF0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E742E11A-B656-48B5-B4EF-E53B4AC37C81}">
      <text>
        <r>
          <rPr>
            <b/>
            <sz val="9"/>
            <color indexed="81"/>
            <rFont val="Tahoma"/>
            <family val="2"/>
          </rPr>
          <t xml:space="preserve">Minimum 110 %
</t>
        </r>
      </text>
    </comment>
    <comment ref="G128" authorId="0" shapeId="0" xr:uid="{89A9102A-2BDC-48BF-9BB3-B4A062A51E89}">
      <text>
        <r>
          <rPr>
            <b/>
            <sz val="9"/>
            <color indexed="81"/>
            <rFont val="Tahoma"/>
            <family val="2"/>
          </rPr>
          <t>Minimum 110 %
si vous êtes en forfait jours. Se reporter à votre convention de forfait jours</t>
        </r>
      </text>
    </comment>
    <comment ref="G133" authorId="0" shapeId="0" xr:uid="{CE8AC67A-4AAC-4282-ACCC-D4FF157DF43A}">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4FD41C9C-3FB8-4969-BB40-DC5EFDB4312B}">
      <text>
        <r>
          <rPr>
            <b/>
            <sz val="9"/>
            <color indexed="81"/>
            <rFont val="Tahoma"/>
            <family val="2"/>
          </rPr>
          <t xml:space="preserve">Vous devez faire une classification pour chaque fonction exercée. Chacune est proratisée par rapport au temps de travail
</t>
        </r>
      </text>
    </comment>
    <comment ref="G138" authorId="0" shapeId="0" xr:uid="{8C352E37-5FE1-4B8B-A0C6-C458C4B5E5D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AA3E351-E281-4D4F-B012-6B3F590990B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B885260-FE9C-44B5-BE43-590275790C8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B35E39D-1FF8-49A1-9137-74A68D48305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E4A7620A-C5C0-4B33-BA86-46850C8F759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858B06F-6C53-49B6-B7CE-9081E647CF44}">
      <text>
        <r>
          <rPr>
            <b/>
            <sz val="9"/>
            <color indexed="81"/>
            <rFont val="Tahoma"/>
            <charset val="1"/>
          </rPr>
          <t xml:space="preserve">Votre rémunération ne peut pas baisser. </t>
        </r>
      </text>
    </comment>
    <comment ref="B117" authorId="1" shapeId="0" xr:uid="{C3C21093-0A49-41B0-A0DB-5A12386DE893}">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D60395AF-9071-4773-A66C-00062BC0F42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F3BEDCB8-52F4-48AB-A7B5-54AFDF3928D8}">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20C10096-2A32-4CEC-BC39-7AA24B1AF3B6}">
      <text>
        <r>
          <rPr>
            <b/>
            <sz val="9"/>
            <color indexed="81"/>
            <rFont val="Tahoma"/>
            <family val="2"/>
          </rPr>
          <t xml:space="preserve">Minimum 110 %
</t>
        </r>
      </text>
    </comment>
    <comment ref="G128" authorId="0" shapeId="0" xr:uid="{25694333-AB7E-4F4E-B40F-A4D475D0A925}">
      <text>
        <r>
          <rPr>
            <b/>
            <sz val="9"/>
            <color indexed="81"/>
            <rFont val="Tahoma"/>
            <family val="2"/>
          </rPr>
          <t>Minimum 110 %
si vous êtes en forfait jours. Se reporter à votre convention de forfait jours</t>
        </r>
      </text>
    </comment>
    <comment ref="G133" authorId="0" shapeId="0" xr:uid="{3AAEA6E4-8ACA-4347-ADBB-B09248B8AF74}">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AA126D32-6FC2-4A7E-A584-FE3808A1D3FA}">
      <text>
        <r>
          <rPr>
            <b/>
            <sz val="9"/>
            <color indexed="81"/>
            <rFont val="Tahoma"/>
            <family val="2"/>
          </rPr>
          <t xml:space="preserve">Vous devez faire une classification pour chaque fonction exercée. Chacune est proratisée par rapport au temps de travail
</t>
        </r>
      </text>
    </comment>
    <comment ref="G138" authorId="0" shapeId="0" xr:uid="{3E4FA723-500D-4912-81F1-A2B1E5E8DE4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76F2DBA4-2326-44FE-87D4-91765C798D5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166A589-EA72-4E07-B992-8924C2B4BE8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98F150AC-10C8-46DE-A120-8BF049E673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83C2FA0-14CF-424C-8711-697842DC2DA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D8E633E-1188-4BA4-A45C-F72CC4D519A8}">
      <text>
        <r>
          <rPr>
            <b/>
            <sz val="9"/>
            <color indexed="81"/>
            <rFont val="Tahoma"/>
            <charset val="1"/>
          </rPr>
          <t xml:space="preserve">Votre rémunération ne peut pas baisser. </t>
        </r>
      </text>
    </comment>
    <comment ref="B117" authorId="1" shapeId="0" xr:uid="{E14042CE-06BA-4F79-9337-C544BD67BFC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2A1E98AF-F268-4B66-B22C-6C77EB956107}">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568A098C-0195-474F-AEE0-C8E0F912FBB1}">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82EB832C-69A9-4CDA-B3E5-CF50F70A9447}">
      <text>
        <r>
          <rPr>
            <b/>
            <sz val="9"/>
            <color indexed="81"/>
            <rFont val="Tahoma"/>
            <family val="2"/>
          </rPr>
          <t xml:space="preserve">Minimum 110 %
</t>
        </r>
      </text>
    </comment>
    <comment ref="G128" authorId="0" shapeId="0" xr:uid="{C67C5A10-91D1-475C-841D-C93A598B8B59}">
      <text>
        <r>
          <rPr>
            <b/>
            <sz val="9"/>
            <color indexed="81"/>
            <rFont val="Tahoma"/>
            <family val="2"/>
          </rPr>
          <t>Minimum 110 %
si vous êtes en forfait jours. Se reporter à votre convention de forfait jours</t>
        </r>
      </text>
    </comment>
    <comment ref="G133" authorId="0" shapeId="0" xr:uid="{1D2DF3A8-CB32-4809-9C92-ABBC6C05A9A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96A797D-635C-4C51-887D-B309F7163FDB}">
      <text>
        <r>
          <rPr>
            <b/>
            <sz val="9"/>
            <color indexed="81"/>
            <rFont val="Tahoma"/>
            <family val="2"/>
          </rPr>
          <t xml:space="preserve">Vous devez faire une classification pour chaque fonction exercée. Chacune est proratisée par rapport au temps de travail
</t>
        </r>
      </text>
    </comment>
    <comment ref="G138" authorId="0" shapeId="0" xr:uid="{09366251-763E-4C5A-B6D8-57DC6B227CA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6EB6238-7601-444C-8A98-830B8A27C1F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8BBFAFF-C681-4CCA-9A0A-CA50A05646B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B54DF28-7DBD-42A9-9A53-E157E850567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A4A6C2DA-22D6-4A07-9965-D3D95DAC887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03A9C64-C559-4286-BA7D-099977671859}">
      <text>
        <r>
          <rPr>
            <b/>
            <sz val="9"/>
            <color indexed="81"/>
            <rFont val="Tahoma"/>
            <charset val="1"/>
          </rPr>
          <t xml:space="preserve">Votre rémunération ne peut pas baisser. </t>
        </r>
      </text>
    </comment>
    <comment ref="B117" authorId="1" shapeId="0" xr:uid="{F7FD080A-8FF6-4D94-8998-D94D6B98724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052501DB-32AB-4BA7-B108-FBCA53F3981A}">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7EFF7C37-2252-4038-908C-765B3F8169BD}">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43D2D207-E115-4FE0-87FD-44D71077A8BC}">
      <text>
        <r>
          <rPr>
            <b/>
            <sz val="9"/>
            <color indexed="81"/>
            <rFont val="Tahoma"/>
            <family val="2"/>
          </rPr>
          <t xml:space="preserve">Minimum 110 %
</t>
        </r>
      </text>
    </comment>
    <comment ref="G128" authorId="0" shapeId="0" xr:uid="{62F26792-8489-47AF-AC8B-4119ECE4908F}">
      <text>
        <r>
          <rPr>
            <b/>
            <sz val="9"/>
            <color indexed="81"/>
            <rFont val="Tahoma"/>
            <family val="2"/>
          </rPr>
          <t>Minimum 110 %
si vous êtes en forfait jours. Se reporter à votre convention de forfait jours</t>
        </r>
      </text>
    </comment>
    <comment ref="G133" authorId="0" shapeId="0" xr:uid="{6B5D97AE-1313-45DC-AF63-7FD2F45AF64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DB066ED7-B081-496B-BFC5-D73E4D00B327}">
      <text>
        <r>
          <rPr>
            <b/>
            <sz val="9"/>
            <color indexed="81"/>
            <rFont val="Tahoma"/>
            <family val="2"/>
          </rPr>
          <t xml:space="preserve">Vous devez faire une classification pour chaque fonction exercée. Chacune est proratisée par rapport au temps de travail
</t>
        </r>
      </text>
    </comment>
    <comment ref="G138" authorId="0" shapeId="0" xr:uid="{1DD78CDF-F1D2-4167-BE23-8F32E839D33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C0D9DA-2586-4178-9343-FF8438C4AD5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A5801A2-7E56-43D6-9089-EC6C774E12E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72A0AF5-7B4C-4B17-AC00-3B3F213D2A2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B8D0F50-12B0-4E90-8F04-E50819C3E3C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493924F1-6026-43F4-A058-7E880CDD9927}">
      <text>
        <r>
          <rPr>
            <b/>
            <sz val="9"/>
            <color indexed="81"/>
            <rFont val="Tahoma"/>
            <charset val="1"/>
          </rPr>
          <t xml:space="preserve">Votre rémunération ne peut pas baisser. </t>
        </r>
      </text>
    </comment>
    <comment ref="B117" authorId="1" shapeId="0" xr:uid="{F0F9FA2A-2254-4C9D-A217-F2C192FF1B7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00502712-22A9-4BFE-B4AF-5677B718656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4C79487D-B796-49DD-B123-A135F1A56041}">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5639AC1C-6AE2-478B-8F8D-CFA1B95C2558}">
      <text>
        <r>
          <rPr>
            <b/>
            <sz val="9"/>
            <color indexed="81"/>
            <rFont val="Tahoma"/>
            <family val="2"/>
          </rPr>
          <t xml:space="preserve">Minimum 110 %
</t>
        </r>
      </text>
    </comment>
    <comment ref="G128" authorId="0" shapeId="0" xr:uid="{532A416E-F87D-4E7A-88EE-9460428BBC1B}">
      <text>
        <r>
          <rPr>
            <b/>
            <sz val="9"/>
            <color indexed="81"/>
            <rFont val="Tahoma"/>
            <family val="2"/>
          </rPr>
          <t>Minimum 110 %
si vous êtes en forfait jours. Se reporter à votre convention de forfait jours</t>
        </r>
      </text>
    </comment>
    <comment ref="G133" authorId="0" shapeId="0" xr:uid="{27A5A483-DEF6-4AF2-966D-EA54FB272E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BE68473-4D33-4FC9-8995-7D836FEE786C}">
      <text>
        <r>
          <rPr>
            <b/>
            <sz val="9"/>
            <color indexed="81"/>
            <rFont val="Tahoma"/>
            <family val="2"/>
          </rPr>
          <t xml:space="preserve">Vous devez faire une classification pour chaque fonction exercée. Chacune est proratisée par rapport au temps de travail
</t>
        </r>
      </text>
    </comment>
    <comment ref="G138" authorId="0" shapeId="0" xr:uid="{40B38777-EA86-4180-9ABE-4F6032AC0CC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C5F12C8-D5C0-4F3C-975B-83386137887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CE08282E-ACAF-48F8-9035-609B7EF063E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713FD51-34B3-4D93-A424-7807D72F731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BA25F77-6950-4AB4-808D-14C1DF32A33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BC4B81DB-8301-43EC-A5D4-F331EB4B731F}">
      <text>
        <r>
          <rPr>
            <b/>
            <sz val="9"/>
            <color indexed="81"/>
            <rFont val="Tahoma"/>
            <charset val="1"/>
          </rPr>
          <t xml:space="preserve">Votre rémunération ne peut pas baisser. </t>
        </r>
      </text>
    </comment>
    <comment ref="B117" authorId="1" shapeId="0" xr:uid="{8A4C0F0D-AE73-4024-B714-926407E0371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B7868259-9B18-42A6-8C70-E4DE1B5B8EB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C59E70C6-99DB-446B-BE82-D4482A8FB26E}">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1D31F85D-B790-497F-93B6-F1EEFE165ACB}">
      <text>
        <r>
          <rPr>
            <b/>
            <sz val="9"/>
            <color indexed="81"/>
            <rFont val="Tahoma"/>
            <family val="2"/>
          </rPr>
          <t xml:space="preserve">Minimum 110 %
</t>
        </r>
      </text>
    </comment>
    <comment ref="G128" authorId="0" shapeId="0" xr:uid="{8FDBCB15-12C7-45FD-A29F-CB9DF868B81D}">
      <text>
        <r>
          <rPr>
            <b/>
            <sz val="9"/>
            <color indexed="81"/>
            <rFont val="Tahoma"/>
            <family val="2"/>
          </rPr>
          <t>Minimum 110 %
si vous êtes en forfait jours. Se reporter à votre convention de forfait jours</t>
        </r>
      </text>
    </comment>
    <comment ref="G133" authorId="0" shapeId="0" xr:uid="{5C94AE33-0C32-4246-A34B-6529BA8056A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918D19A-D195-448E-8543-85C81EBA1777}">
      <text>
        <r>
          <rPr>
            <b/>
            <sz val="9"/>
            <color indexed="81"/>
            <rFont val="Tahoma"/>
            <family val="2"/>
          </rPr>
          <t xml:space="preserve">Vous devez faire une classification pour chaque fonction exercée. Chacune est proratisée par rapport au temps de travail
</t>
        </r>
      </text>
    </comment>
    <comment ref="G138" authorId="0" shapeId="0" xr:uid="{42F3D186-7DA2-4BEC-8A89-6882674C4F4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8E9E03-0C30-46D2-AE48-9AE279608FE5}">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F596249B-FBEA-4EB8-BC4D-71EF91373F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72397519-BAF7-42A7-9AA4-11796D4B425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7DB53FA-6D45-41E0-A92A-F71ED5342CB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0E1DA1E-A03B-44C9-9958-ECFE48A948EE}">
      <text>
        <r>
          <rPr>
            <b/>
            <sz val="9"/>
            <color indexed="81"/>
            <rFont val="Tahoma"/>
            <charset val="1"/>
          </rPr>
          <t xml:space="preserve">Votre rémunération ne peut pas baisser. </t>
        </r>
      </text>
    </comment>
    <comment ref="B117" authorId="1" shapeId="0" xr:uid="{44D3748C-DCC6-4906-94E1-0672A90ACF2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4EC367FC-E41A-4811-866C-7E7E33F0BB41}">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E446432C-3C4C-4949-8126-34C9EAD5166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D86B3636-5999-411E-971C-4EEF6FE48F92}">
      <text>
        <r>
          <rPr>
            <b/>
            <sz val="9"/>
            <color indexed="81"/>
            <rFont val="Tahoma"/>
            <family val="2"/>
          </rPr>
          <t xml:space="preserve">Minimum 110 %
</t>
        </r>
      </text>
    </comment>
    <comment ref="G128" authorId="0" shapeId="0" xr:uid="{8B574DB2-89BC-44E5-8309-D0AC15BBD473}">
      <text>
        <r>
          <rPr>
            <b/>
            <sz val="9"/>
            <color indexed="81"/>
            <rFont val="Tahoma"/>
            <family val="2"/>
          </rPr>
          <t>Minimum 110 %
si vous êtes en forfait jours. Se reporter à votre convention de forfait jours</t>
        </r>
      </text>
    </comment>
    <comment ref="G133" authorId="0" shapeId="0" xr:uid="{325790C9-7D1D-4C2A-9AC7-D7F1CB08472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BE1EFA4E-2CA5-4627-8157-189189598BEB}">
      <text>
        <r>
          <rPr>
            <b/>
            <sz val="9"/>
            <color indexed="81"/>
            <rFont val="Tahoma"/>
            <family val="2"/>
          </rPr>
          <t xml:space="preserve">Vous devez faire une classification pour chaque fonction exercée. Chacune est proratisée par rapport au temps de travail
</t>
        </r>
      </text>
    </comment>
    <comment ref="G138" authorId="0" shapeId="0" xr:uid="{00AF3209-4C7C-490B-B6AC-97F959A352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607EECFC-F1AD-470C-9244-150985379E8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449DB187-5645-4CA6-A81B-330D89F076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5BDB76E7-53AE-4209-9E00-9A5D7D25B61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74A66FF-9A56-486F-A49C-EA92C91DD99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9EE434F0-5315-4CB5-BFCB-B4DA58242462}">
      <text>
        <r>
          <rPr>
            <b/>
            <sz val="9"/>
            <color indexed="81"/>
            <rFont val="Tahoma"/>
            <charset val="1"/>
          </rPr>
          <t xml:space="preserve">Votre rémunération ne peut pas baisser. </t>
        </r>
      </text>
    </comment>
    <comment ref="B117" authorId="1" shapeId="0" xr:uid="{46521FAF-45EF-4F46-AAF0-AA44CE606C5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1D41758E-5201-4C2B-BF59-6C17B7A1BB3A}">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611F340E-6663-4365-8812-FD2182CA0115}">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711C169C-1938-4450-8696-351118F953D7}">
      <text>
        <r>
          <rPr>
            <b/>
            <sz val="9"/>
            <color indexed="81"/>
            <rFont val="Tahoma"/>
            <family val="2"/>
          </rPr>
          <t xml:space="preserve">Minimum 110 %
</t>
        </r>
      </text>
    </comment>
    <comment ref="G128" authorId="0" shapeId="0" xr:uid="{5CE13F98-E75A-4E13-9A33-D59FDA169817}">
      <text>
        <r>
          <rPr>
            <b/>
            <sz val="9"/>
            <color indexed="81"/>
            <rFont val="Tahoma"/>
            <family val="2"/>
          </rPr>
          <t>Minimum 110 %
si vous êtes en forfait jours. Se reporter à votre convention de forfait jours</t>
        </r>
      </text>
    </comment>
    <comment ref="G133" authorId="0" shapeId="0" xr:uid="{8F001A01-82DF-406E-9081-9A23FA3AFC5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C441DD0-13F9-4340-8B12-50BBE69325CF}">
      <text>
        <r>
          <rPr>
            <b/>
            <sz val="9"/>
            <color indexed="81"/>
            <rFont val="Tahoma"/>
            <family val="2"/>
          </rPr>
          <t xml:space="preserve">Vous devez faire une classification pour chaque fonction exercée. Chacune est proratisée par rapport au temps de travail
</t>
        </r>
      </text>
    </comment>
    <comment ref="G138" authorId="0" shapeId="0" xr:uid="{FF7811EE-CBFF-44CC-B0D3-725F823CAC1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26E7822-5E35-41CC-91D0-68BB7494E64C}">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5AEC470-D700-4B5D-923E-26A91B2DA5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A0DBE7A0-96EB-40EF-9CF4-517360608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211B56B8-ECF6-49EE-8E75-EEE95A94A0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1967EBD1-082E-4263-949D-4F6836FF6E51}">
      <text>
        <r>
          <rPr>
            <b/>
            <sz val="9"/>
            <color indexed="81"/>
            <rFont val="Tahoma"/>
            <charset val="1"/>
          </rPr>
          <t xml:space="preserve">Votre rémunération ne peut pas baisser. </t>
        </r>
      </text>
    </comment>
    <comment ref="B117" authorId="1" shapeId="0" xr:uid="{D9CDCF1B-5CDB-488A-8973-9F4FAC204F7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4FDDDDA2-F970-42C7-82F5-C094A9535CA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8ED16638-0A31-4350-A1D5-5244C8C8651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6B1D8C97-FB14-4E65-8C70-BBB80A454854}">
      <text>
        <r>
          <rPr>
            <b/>
            <sz val="9"/>
            <color indexed="81"/>
            <rFont val="Tahoma"/>
            <family val="2"/>
          </rPr>
          <t xml:space="preserve">Minimum 110 %
</t>
        </r>
      </text>
    </comment>
    <comment ref="G128" authorId="0" shapeId="0" xr:uid="{58AD8571-7F6E-4D28-B8F4-DF3AC9FA3238}">
      <text>
        <r>
          <rPr>
            <b/>
            <sz val="9"/>
            <color indexed="81"/>
            <rFont val="Tahoma"/>
            <family val="2"/>
          </rPr>
          <t>Minimum 110 %
si vous êtes en forfait jours. Se reporter à votre convention de forfait jours</t>
        </r>
      </text>
    </comment>
    <comment ref="G133" authorId="0" shapeId="0" xr:uid="{DB3F393B-23CF-466E-BDCD-6FAE998C199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F31CC882-09D3-40A9-A399-3F2022C06C35}">
      <text>
        <r>
          <rPr>
            <b/>
            <sz val="9"/>
            <color indexed="81"/>
            <rFont val="Tahoma"/>
            <family val="2"/>
          </rPr>
          <t xml:space="preserve">Vous devez faire une classification pour chaque fonction exercée. Chacune est proratisée par rapport au temps de travail
</t>
        </r>
      </text>
    </comment>
    <comment ref="G138" authorId="0" shapeId="0" xr:uid="{C166700D-B904-4030-9AE0-01EF90816C4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7C8A264-81E5-4E3F-8C5F-EAB7BD23762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E77345D8-86B6-4B76-AEA4-3C1B1B2243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17E9CA6-4E75-4E51-A647-E05E2E70C57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4D1F6FB-F371-4FE1-8FBE-593007CA539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7BE6B996-5407-47D7-927D-46518BD3678E}">
      <text>
        <r>
          <rPr>
            <b/>
            <sz val="9"/>
            <color indexed="81"/>
            <rFont val="Tahoma"/>
            <charset val="1"/>
          </rPr>
          <t xml:space="preserve">Votre rémunération ne peut pas baisser. </t>
        </r>
      </text>
    </comment>
    <comment ref="B117" authorId="1" shapeId="0" xr:uid="{CE3B1178-08FF-420B-A9DB-BF4B39AE958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EF134B54-1B6B-451D-93AB-091433ADFE37}">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2433CD30-709A-4AEE-A88E-CDC723E9FA91}">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73C74CD9-3030-492C-BD43-A17CE888AD60}">
      <text>
        <r>
          <rPr>
            <b/>
            <sz val="9"/>
            <color indexed="81"/>
            <rFont val="Tahoma"/>
            <family val="2"/>
          </rPr>
          <t xml:space="preserve">Minimum 110 %
</t>
        </r>
      </text>
    </comment>
    <comment ref="G128" authorId="0" shapeId="0" xr:uid="{4EF11B3F-0B53-4AB2-90CC-93F3F33BE173}">
      <text>
        <r>
          <rPr>
            <b/>
            <sz val="9"/>
            <color indexed="81"/>
            <rFont val="Tahoma"/>
            <family val="2"/>
          </rPr>
          <t>Minimum 110 %
si vous êtes en forfait jours. Se reporter à votre convention de forfait jours</t>
        </r>
      </text>
    </comment>
    <comment ref="G133" authorId="0" shapeId="0" xr:uid="{EC00A751-E89D-443B-9F2E-610ADC36592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1089FDE5-FCD7-4264-9F78-4CD707D3FA4A}">
      <text>
        <r>
          <rPr>
            <b/>
            <sz val="9"/>
            <color indexed="81"/>
            <rFont val="Tahoma"/>
            <family val="2"/>
          </rPr>
          <t xml:space="preserve">Vous devez faire une classification pour chaque fonction exercée. Chacune est proratisée par rapport au temps de travail
</t>
        </r>
      </text>
    </comment>
    <comment ref="G138" authorId="0" shapeId="0" xr:uid="{EBB36B7B-9E47-474D-90F3-E070965F6B8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FBCFF96-DD4A-404B-BC17-CDD6ACD0362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B2442E9-B235-4009-96CE-485EFA7A01B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242104C9-09E9-43BA-9C5C-2E8C5E4619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CF68764D-1C43-4CC0-BB3B-35F06288E8E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22A8C50-39BB-47DC-A52D-12CD40014025}">
      <text>
        <r>
          <rPr>
            <b/>
            <sz val="9"/>
            <color indexed="81"/>
            <rFont val="Tahoma"/>
            <charset val="1"/>
          </rPr>
          <t xml:space="preserve">Votre rémunération ne peut pas baisser. </t>
        </r>
      </text>
    </comment>
    <comment ref="B117" authorId="1" shapeId="0" xr:uid="{82BBBBB9-CE5F-41B6-ABF8-8A4517956B0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AE3D4BDF-D78D-4477-8A70-B96B1E5847D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705BB484-8AE8-4F03-84F3-87DB8A34351D}">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53792D95-17A1-465B-9466-9A8AACDA5297}">
      <text>
        <r>
          <rPr>
            <b/>
            <sz val="9"/>
            <color indexed="81"/>
            <rFont val="Tahoma"/>
            <family val="2"/>
          </rPr>
          <t xml:space="preserve">Minimum 110 %
</t>
        </r>
      </text>
    </comment>
    <comment ref="G128" authorId="0" shapeId="0" xr:uid="{C3134EBA-7B65-4608-A5F0-5FA3C6B97FE2}">
      <text>
        <r>
          <rPr>
            <b/>
            <sz val="9"/>
            <color indexed="81"/>
            <rFont val="Tahoma"/>
            <family val="2"/>
          </rPr>
          <t>Minimum 110 %
si vous êtes en forfait jours. Se reporter à votre convention de forfait jours</t>
        </r>
      </text>
    </comment>
    <comment ref="G133" authorId="0" shapeId="0" xr:uid="{ADE6B28E-1F29-4787-B51B-1862F0FB84B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F0A842-B78B-4260-897E-68205BD6B5B1}">
      <text>
        <r>
          <rPr>
            <b/>
            <sz val="9"/>
            <color indexed="81"/>
            <rFont val="Tahoma"/>
            <family val="2"/>
          </rPr>
          <t xml:space="preserve">Vous devez faire une classification pour chaque fonction exercée. Chacune est proratisée par rapport au temps de travail
</t>
        </r>
      </text>
    </comment>
    <comment ref="G138" authorId="0" shapeId="0" xr:uid="{791E86E3-F205-4051-9FD9-73EA40EEEE1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4072AE9-A24E-45C2-BA5B-76E6EA2FD39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5928BBF2-D50F-49FE-B830-BCD1A48763A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D41A2F5A-E6A4-4DCC-A495-ED8D5A5763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5FBE944-4EAC-49B7-A1B3-B59D71FDEE0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DF9D6C7-1CA1-426F-8B1F-6C3172CE0F0E}">
      <text>
        <r>
          <rPr>
            <b/>
            <sz val="9"/>
            <color indexed="81"/>
            <rFont val="Tahoma"/>
            <charset val="1"/>
          </rPr>
          <t xml:space="preserve">Votre rémunération ne peut pas baisser. </t>
        </r>
      </text>
    </comment>
    <comment ref="B117" authorId="1" shapeId="0" xr:uid="{8FDC67A7-36A4-4628-9502-3C5DCCECD23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DCC0EB4D-7A9E-4C5F-BF4C-2B8F1FA4CBB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121C8C16-C113-4193-9969-B03FB9ED0168}">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C3DDCDA7-6630-44C7-9409-19EA1C18D250}">
      <text>
        <r>
          <rPr>
            <b/>
            <sz val="9"/>
            <color indexed="81"/>
            <rFont val="Tahoma"/>
            <family val="2"/>
          </rPr>
          <t xml:space="preserve">Minimum 110 %
</t>
        </r>
      </text>
    </comment>
    <comment ref="G128" authorId="0" shapeId="0" xr:uid="{82740AD2-6FDD-4AE3-B455-9E0A17127412}">
      <text>
        <r>
          <rPr>
            <b/>
            <sz val="9"/>
            <color indexed="81"/>
            <rFont val="Tahoma"/>
            <family val="2"/>
          </rPr>
          <t>Minimum 110 %
si vous êtes en forfait jours. Se reporter à votre convention de forfait jours</t>
        </r>
      </text>
    </comment>
    <comment ref="G133" authorId="0" shapeId="0" xr:uid="{F4048550-DB64-43E1-A5D2-AB18F50E497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2099FE1-3DB4-4EF0-885C-631B2B8E38DD}">
      <text>
        <r>
          <rPr>
            <b/>
            <sz val="9"/>
            <color indexed="81"/>
            <rFont val="Tahoma"/>
            <family val="2"/>
          </rPr>
          <t xml:space="preserve">Vous devez faire une classification pour chaque fonction exercée. Chacune est proratisée par rapport au temps de travail
</t>
        </r>
      </text>
    </comment>
    <comment ref="G138" authorId="0" shapeId="0" xr:uid="{6AF9F4DF-527D-47B0-8E40-46CF2CC07E2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9C0398E-3853-4000-9F66-37B34A59EFD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964B937B-DD73-43BE-B89B-DA5DBA2A40F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F521973-81F5-4EFA-82A6-B1322AA6964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47EB3851-764D-488C-8305-4761C1D3B2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3CEE4C-BC9C-4582-90F3-A34E772E4DC9}">
      <text>
        <r>
          <rPr>
            <b/>
            <sz val="9"/>
            <color indexed="81"/>
            <rFont val="Tahoma"/>
            <charset val="1"/>
          </rPr>
          <t xml:space="preserve">Votre rémunération ne peut pas baisser. </t>
        </r>
      </text>
    </comment>
    <comment ref="B117" authorId="1" shapeId="0" xr:uid="{C61E61A7-7769-4DF2-9D1A-357284ACBE1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59B807A3-2A3B-451A-9D85-DEDFFD885A02}">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F5BAC780-5D90-4292-860A-3523316C2D1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156E530B-CAFE-431C-8C94-3B7766819450}">
      <text>
        <r>
          <rPr>
            <b/>
            <sz val="9"/>
            <color indexed="81"/>
            <rFont val="Tahoma"/>
            <family val="2"/>
          </rPr>
          <t xml:space="preserve">Minimum 110 %
</t>
        </r>
      </text>
    </comment>
    <comment ref="G128" authorId="0" shapeId="0" xr:uid="{380133E4-8EA8-43E0-9796-533D825305BE}">
      <text>
        <r>
          <rPr>
            <b/>
            <sz val="9"/>
            <color indexed="81"/>
            <rFont val="Tahoma"/>
            <family val="2"/>
          </rPr>
          <t>Minimum 110 %
si vous êtes en forfait jours. Se reporter à votre convention de forfait jours</t>
        </r>
      </text>
    </comment>
    <comment ref="G133" authorId="0" shapeId="0" xr:uid="{D5DB3056-CD00-4E98-863B-C85AEB91FCA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BE53E7D-110F-4600-9631-B9E094648ECB}">
      <text>
        <r>
          <rPr>
            <b/>
            <sz val="9"/>
            <color indexed="81"/>
            <rFont val="Tahoma"/>
            <family val="2"/>
          </rPr>
          <t xml:space="preserve">Vous devez faire une classification pour chaque fonction exercée. Chacune est proratisée par rapport au temps de travail
</t>
        </r>
      </text>
    </comment>
    <comment ref="G138" authorId="0" shapeId="0" xr:uid="{BBF5B383-30D8-419A-B7F1-90ACBF80567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D14D0DC-3629-4B6B-9BEB-513596E7FFF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BC1E3C37-C616-4C26-9211-991E374F807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9F6BCE5-8BDA-4693-8B8F-8648D235F6E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F813067-4230-4E63-8E1E-CEBB9A5D0B1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CB077739-3A77-42BF-A3C6-BD0D7A055E23}">
      <text>
        <r>
          <rPr>
            <b/>
            <sz val="9"/>
            <color indexed="81"/>
            <rFont val="Tahoma"/>
            <charset val="1"/>
          </rPr>
          <t xml:space="preserve">Votre rémunération ne peut pas baisser. </t>
        </r>
      </text>
    </comment>
    <comment ref="B117" authorId="1" shapeId="0" xr:uid="{865795EF-1183-4B14-9D8B-B5EA2A4067A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ED8129A9-BC02-4437-A2D4-B2FD1734F9C7}">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471A4D1F-DF5B-4AFD-B876-70E723C52BD3}">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BBDE9AEF-6B80-4A1D-8E0F-17F58FA380C2}">
      <text>
        <r>
          <rPr>
            <b/>
            <sz val="9"/>
            <color indexed="81"/>
            <rFont val="Tahoma"/>
            <family val="2"/>
          </rPr>
          <t xml:space="preserve">Minimum 110 %
</t>
        </r>
      </text>
    </comment>
    <comment ref="G128" authorId="0" shapeId="0" xr:uid="{BB04F81B-B72D-4815-8ADC-80C377D6E920}">
      <text>
        <r>
          <rPr>
            <b/>
            <sz val="9"/>
            <color indexed="81"/>
            <rFont val="Tahoma"/>
            <family val="2"/>
          </rPr>
          <t>Minimum 110 %
si vous êtes en forfait jours. Se reporter à votre convention de forfait jours</t>
        </r>
      </text>
    </comment>
    <comment ref="G133" authorId="0" shapeId="0" xr:uid="{53774128-B39D-413F-98C0-83466984E92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24CC7BBD-BBC1-422C-9FB0-5779B962C9F4}">
      <text>
        <r>
          <rPr>
            <b/>
            <sz val="9"/>
            <color indexed="81"/>
            <rFont val="Tahoma"/>
            <family val="2"/>
          </rPr>
          <t xml:space="preserve">Vous devez faire une classification pour chaque fonction exercée. Chacune est proratisée par rapport au temps de travail
</t>
        </r>
      </text>
    </comment>
    <comment ref="G138" authorId="0" shapeId="0" xr:uid="{94A526B7-94C5-49EB-B85B-C91D76181AD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FCCC1B14-A1EA-4806-A871-0A8972F091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727044D0-9B2E-4C44-9BDB-C88F6B3DCB0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4A43085E-4C5D-4A9F-8107-EA234333B5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5D16A2E8-6546-48E2-825C-5630F4A2F96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D659047-3B53-4394-96E4-72DB5DA23D9D}">
      <text>
        <r>
          <rPr>
            <b/>
            <sz val="9"/>
            <color indexed="81"/>
            <rFont val="Tahoma"/>
            <charset val="1"/>
          </rPr>
          <t xml:space="preserve">Votre rémunération ne peut pas baisser. </t>
        </r>
      </text>
    </comment>
    <comment ref="B117" authorId="1" shapeId="0" xr:uid="{E5DB8E17-D73A-4A27-A0E0-91DA3C9BF69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F937FDD4-33D9-4225-A9AE-310423F5CE6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7D7BA740-50A0-47FC-8618-3D7F9C918B15}">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4CCBCFF1-9CEC-4D28-B6E1-B55ECE39D30B}">
      <text>
        <r>
          <rPr>
            <b/>
            <sz val="9"/>
            <color indexed="81"/>
            <rFont val="Tahoma"/>
            <family val="2"/>
          </rPr>
          <t xml:space="preserve">Minimum 110 %
</t>
        </r>
      </text>
    </comment>
    <comment ref="G128" authorId="0" shapeId="0" xr:uid="{F5BCE81F-5B0D-4AC5-8B0F-52DA77D90283}">
      <text>
        <r>
          <rPr>
            <b/>
            <sz val="9"/>
            <color indexed="81"/>
            <rFont val="Tahoma"/>
            <family val="2"/>
          </rPr>
          <t>Minimum 110 %
si vous êtes en forfait jours. Se reporter à votre convention de forfait jours</t>
        </r>
      </text>
    </comment>
    <comment ref="G133" authorId="0" shapeId="0" xr:uid="{51719D7B-D4E4-4DEE-BC79-0C565DE97D0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04FC4986-C22F-46E1-8CB1-725D65FD00E5}">
      <text>
        <r>
          <rPr>
            <b/>
            <sz val="9"/>
            <color indexed="81"/>
            <rFont val="Tahoma"/>
            <family val="2"/>
          </rPr>
          <t xml:space="preserve">Vous devez faire une classification pour chaque fonction exercée. Chacune est proratisée par rapport au temps de travail
</t>
        </r>
      </text>
    </comment>
    <comment ref="G138" authorId="0" shapeId="0" xr:uid="{905E811B-4C4F-4D45-A8CB-D07724EDD9B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007A4CE1-93E3-4717-8AC6-45A5D7FA2BA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67B2792D-9115-4886-A951-7A6E0D4B06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1BA017F-DD14-4CA3-81CF-034732E944E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018F3033-D186-4938-AF71-1E15F629AB8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EE480596-195C-47C2-86B2-1A880BED707F}">
      <text>
        <r>
          <rPr>
            <b/>
            <sz val="9"/>
            <color indexed="81"/>
            <rFont val="Tahoma"/>
            <charset val="1"/>
          </rPr>
          <t xml:space="preserve">Votre rémunération ne peut pas baisser. </t>
        </r>
      </text>
    </comment>
    <comment ref="B117" authorId="1" shapeId="0" xr:uid="{9CF74374-5D8D-4F63-A077-C24242146FA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D29BE2F0-544A-43CE-8012-CE9180BD3B36}">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A7137948-C471-4BDE-A266-6B07F01FADEB}">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630AC897-443A-47A7-85FF-A697F191DF8D}">
      <text>
        <r>
          <rPr>
            <b/>
            <sz val="9"/>
            <color indexed="81"/>
            <rFont val="Tahoma"/>
            <family val="2"/>
          </rPr>
          <t xml:space="preserve">Minimum 110 %
</t>
        </r>
      </text>
    </comment>
    <comment ref="G128" authorId="0" shapeId="0" xr:uid="{E2EDF275-C7FC-44A3-BA96-5526427C9229}">
      <text>
        <r>
          <rPr>
            <b/>
            <sz val="9"/>
            <color indexed="81"/>
            <rFont val="Tahoma"/>
            <family val="2"/>
          </rPr>
          <t>Minimum 110 %
si vous êtes en forfait jours. Se reporter à votre convention de forfait jours</t>
        </r>
      </text>
    </comment>
    <comment ref="G133" authorId="0" shapeId="0" xr:uid="{ED860B2F-0AF8-49A1-92E4-078505F218E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DFB4822-1506-40CF-8A43-8FB0202359CC}">
      <text>
        <r>
          <rPr>
            <b/>
            <sz val="9"/>
            <color indexed="81"/>
            <rFont val="Tahoma"/>
            <family val="2"/>
          </rPr>
          <t xml:space="preserve">Vous devez faire une classification pour chaque fonction exercée. Chacune est proratisée par rapport au temps de travail
</t>
        </r>
      </text>
    </comment>
    <comment ref="G138" authorId="0" shapeId="0" xr:uid="{3AE3A839-E807-4388-99F3-862D060373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14D14F4D-1CA8-4B10-9787-E67B782992C0}">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0A9AF03-F029-45DE-A8B3-D816A8E6357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332739C6-895F-4D87-912B-EF73469CD8A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DD8D7D42-1D7D-42B4-B41F-FBFAC0D6DE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7F54AA5-1871-46C3-8FA0-A27C145AE245}">
      <text>
        <r>
          <rPr>
            <b/>
            <sz val="9"/>
            <color indexed="81"/>
            <rFont val="Tahoma"/>
            <charset val="1"/>
          </rPr>
          <t xml:space="preserve">Votre rémunération ne peut pas baisser. </t>
        </r>
      </text>
    </comment>
    <comment ref="B117" authorId="1" shapeId="0" xr:uid="{F06091DC-798B-46A5-8CDB-8BB50D59BDF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F54123C1-928A-400E-A238-25EDA0973F99}">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1AB6BA58-AF81-4B81-A009-F3A5952480E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3B2943D6-9EBF-4EF3-9722-6A0417344E1C}">
      <text>
        <r>
          <rPr>
            <b/>
            <sz val="9"/>
            <color indexed="81"/>
            <rFont val="Tahoma"/>
            <family val="2"/>
          </rPr>
          <t xml:space="preserve">Minimum 110 %
</t>
        </r>
      </text>
    </comment>
    <comment ref="G128" authorId="0" shapeId="0" xr:uid="{47ACED7E-6093-412E-994C-96D1FF123C17}">
      <text>
        <r>
          <rPr>
            <b/>
            <sz val="9"/>
            <color indexed="81"/>
            <rFont val="Tahoma"/>
            <family val="2"/>
          </rPr>
          <t>Minimum 110 %
si vous êtes en forfait jours. Se reporter à votre convention de forfait jours</t>
        </r>
      </text>
    </comment>
    <comment ref="G133" authorId="0" shapeId="0" xr:uid="{105C29AB-3C2A-4456-AD5A-47D9521D254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96A5874-2A54-4179-9221-5D0426DE7F3D}">
      <text>
        <r>
          <rPr>
            <b/>
            <sz val="9"/>
            <color indexed="81"/>
            <rFont val="Tahoma"/>
            <family val="2"/>
          </rPr>
          <t xml:space="preserve">Vous devez faire une classification pour chaque fonction exercée. Chacune est proratisée par rapport au temps de travail
</t>
        </r>
      </text>
    </comment>
    <comment ref="G138" authorId="0" shapeId="0" xr:uid="{A0F74BF9-C0BD-47F6-B8D2-EAB36B9AB269}">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2CB431A3-D8DA-464E-AD6A-C57E70BA24D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06A28F7D-E636-49F3-AC3F-C0D3957F777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8C1747F9-2F0A-4808-9762-F21ACF6A347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F61721FB-55B9-42C4-9AD4-A8872D1BC89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348CF668-DA56-4213-83BA-3E512B3FA873}">
      <text>
        <r>
          <rPr>
            <b/>
            <sz val="9"/>
            <color indexed="81"/>
            <rFont val="Tahoma"/>
            <charset val="1"/>
          </rPr>
          <t xml:space="preserve">Votre rémunération ne peut pas baisser. </t>
        </r>
      </text>
    </comment>
    <comment ref="B117" authorId="1" shapeId="0" xr:uid="{A8FA7269-1F04-4C74-83F7-F5D271AF0E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0E211AE1-D163-4CF3-9E4F-1E25402EDBF4}">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A1D4ED6A-A009-49EF-AC1F-C1098645987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3BF30C81-697F-46A6-8C5A-6412C3BCFB74}">
      <text>
        <r>
          <rPr>
            <b/>
            <sz val="9"/>
            <color indexed="81"/>
            <rFont val="Tahoma"/>
            <family val="2"/>
          </rPr>
          <t xml:space="preserve">Minimum 110 %
</t>
        </r>
      </text>
    </comment>
    <comment ref="G128" authorId="0" shapeId="0" xr:uid="{F6836DB6-7542-4014-ADB2-F7C509FE1E05}">
      <text>
        <r>
          <rPr>
            <b/>
            <sz val="9"/>
            <color indexed="81"/>
            <rFont val="Tahoma"/>
            <family val="2"/>
          </rPr>
          <t>Minimum 110 %
si vous êtes en forfait jours. Se reporter à votre convention de forfait jours</t>
        </r>
      </text>
    </comment>
    <comment ref="G133" authorId="0" shapeId="0" xr:uid="{2A10A7C0-41FC-4EEA-A1CF-2E7E6A7E7B0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C12EB35E-B06C-4B36-AF00-18EDF0D6A6F6}">
      <text>
        <r>
          <rPr>
            <b/>
            <sz val="9"/>
            <color indexed="81"/>
            <rFont val="Tahoma"/>
            <family val="2"/>
          </rPr>
          <t xml:space="preserve">Vous devez faire une classification pour chaque fonction exercée. Chacune est proratisée par rapport au temps de travail
</t>
        </r>
      </text>
    </comment>
    <comment ref="G138" authorId="0" shapeId="0" xr:uid="{EE0671BA-AF63-4591-8BA0-0DE3731A8F51}">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9" authorId="0" shapeId="0" xr:uid="{8B0B9DA7-DC93-44DC-958A-10F39B54AF7F}">
      <text>
        <r>
          <rPr>
            <b/>
            <sz val="9"/>
            <color indexed="81"/>
            <rFont val="Tahoma"/>
            <family val="2"/>
          </rPr>
          <t xml:space="preserve">Titre de coordinateur opérationnel </t>
        </r>
        <r>
          <rPr>
            <sz val="9"/>
            <color indexed="81"/>
            <rFont val="Tahoma"/>
            <family val="2"/>
          </rPr>
          <t>possible</t>
        </r>
      </text>
    </comment>
    <comment ref="G94" authorId="0" shapeId="0" xr:uid="{9DA23CEC-6A00-4EE6-A8C2-BCD97BEF27FE}">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A00D83B2-5D30-4D26-9D12-8DADDDD00D3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1071AA23-7869-4CC8-B5C9-4F57EF57B9C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3E283E97-90B3-4DBB-B6E0-9FB1F6F1167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A70E1C80-C9B7-412F-8CEA-FC6956492608}">
      <text>
        <r>
          <rPr>
            <b/>
            <sz val="9"/>
            <color indexed="81"/>
            <rFont val="Tahoma"/>
            <charset val="1"/>
          </rPr>
          <t xml:space="preserve">Votre rémunération ne peut pas baisser. </t>
        </r>
      </text>
    </comment>
    <comment ref="B117" authorId="1" shapeId="0" xr:uid="{C7ECB2C0-178A-4A26-8BF0-59FC64CBF925}">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F2C00877-AA30-4447-81CC-E226838D884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CD6CD298-2489-4A29-BA51-E22F945841E8}">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1A43D81F-728B-41A6-84AC-38DF66F4500F}">
      <text>
        <r>
          <rPr>
            <b/>
            <sz val="9"/>
            <color indexed="81"/>
            <rFont val="Tahoma"/>
            <family val="2"/>
          </rPr>
          <t xml:space="preserve">Minimum 110 %
</t>
        </r>
      </text>
    </comment>
    <comment ref="G128" authorId="0" shapeId="0" xr:uid="{E6A012BE-2E5C-4B6E-A760-0C91296CF711}">
      <text>
        <r>
          <rPr>
            <b/>
            <sz val="9"/>
            <color indexed="81"/>
            <rFont val="Tahoma"/>
            <family val="2"/>
          </rPr>
          <t>Minimum 110 %
si vous êtes en forfait jours. Se reporter à votre convention de forfait jours</t>
        </r>
      </text>
    </comment>
    <comment ref="G133" authorId="0" shapeId="0" xr:uid="{4595B1D6-6745-47B4-80CF-09752FC4F2B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3F3CE96A-BAB5-4954-82A2-05768A8DD307}">
      <text>
        <r>
          <rPr>
            <b/>
            <sz val="9"/>
            <color indexed="81"/>
            <rFont val="Tahoma"/>
            <family val="2"/>
          </rPr>
          <t xml:space="preserve">Vous devez faire une classification pour chaque fonction exercée. Chacune est proratisée par rapport au temps de travail
</t>
        </r>
      </text>
    </comment>
    <comment ref="G138" authorId="0" shapeId="0" xr:uid="{D2C12157-F665-425E-9339-C17F50F2720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DAB4837B-391E-4130-884B-8D6A0DCA70A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1645395F-48F8-4F60-AACE-E983F0DD1C8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CB5E67E7-65E7-4171-ADA5-DBB741F21BE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4310BE9-E511-4E57-8C5B-9AC9BE0800F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0DC2D09B-A48D-49E9-A2A8-26E3ACCFAF02}">
      <text>
        <r>
          <rPr>
            <b/>
            <sz val="9"/>
            <color indexed="81"/>
            <rFont val="Tahoma"/>
            <charset val="1"/>
          </rPr>
          <t xml:space="preserve">Votre rémunération ne peut pas baisser. </t>
        </r>
      </text>
    </comment>
    <comment ref="B117" authorId="1" shapeId="0" xr:uid="{1EC923D7-984D-4DEF-B76F-1CD5B1FA6A3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D673177A-3F40-4A0D-9858-4D380789FA0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151BC15F-F3A5-4EC5-B152-DB256B249893}">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D88BE726-DF30-48D8-81BC-2D4B7DCA86E1}">
      <text>
        <r>
          <rPr>
            <b/>
            <sz val="9"/>
            <color indexed="81"/>
            <rFont val="Tahoma"/>
            <family val="2"/>
          </rPr>
          <t xml:space="preserve">Minimum 110 %
</t>
        </r>
      </text>
    </comment>
    <comment ref="G128" authorId="0" shapeId="0" xr:uid="{C09264B4-B1AF-4B25-A6D7-4FA3A3BDF4D5}">
      <text>
        <r>
          <rPr>
            <b/>
            <sz val="9"/>
            <color indexed="81"/>
            <rFont val="Tahoma"/>
            <family val="2"/>
          </rPr>
          <t>Minimum 110 %
si vous êtes en forfait jours. Se reporter à votre convention de forfait jours</t>
        </r>
      </text>
    </comment>
    <comment ref="G133" authorId="0" shapeId="0" xr:uid="{31C5877B-AA42-44F4-A6CA-1EE41A7FDFD2}">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9E5566DA-DA35-4FD3-8AA2-1486DC02CB6F}">
      <text>
        <r>
          <rPr>
            <b/>
            <sz val="9"/>
            <color indexed="81"/>
            <rFont val="Tahoma"/>
            <family val="2"/>
          </rPr>
          <t xml:space="preserve">Vous devez faire une classification pour chaque fonction exercée. Chacune est proratisée par rapport au temps de travail
</t>
        </r>
      </text>
    </comment>
    <comment ref="G138" authorId="0" shapeId="0" xr:uid="{47CF5F49-DAB0-4C2D-9369-2311E242D9C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4" authorId="0" shapeId="0" xr:uid="{C4619B8F-BAFD-415F-A3E0-B6D5E3D3D98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8CA2C278-FA3D-4831-BF7C-9E16FCAF7A6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E233782E-74AA-4503-90BF-A1F91B65F2B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715ACB88-525F-4FD5-A823-303FAFD7538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5B870FDB-ABDF-46AA-8DE7-752CBD7518B3}">
      <text>
        <r>
          <rPr>
            <b/>
            <sz val="9"/>
            <color indexed="81"/>
            <rFont val="Tahoma"/>
            <charset val="1"/>
          </rPr>
          <t xml:space="preserve">Votre rémunération ne peut pas baisser. </t>
        </r>
      </text>
    </comment>
    <comment ref="B117" authorId="1" shapeId="0" xr:uid="{7C279E76-3423-4D91-95DF-92CCFF4725C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0508C2A7-A0AB-4B79-AA17-710F6EE19EF4}">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9D9CFCDA-1EAA-4ACB-AE28-B8A82036961F}">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F900FCC4-9CC4-4A66-AE84-792AA451B72E}">
      <text>
        <r>
          <rPr>
            <b/>
            <sz val="9"/>
            <color indexed="81"/>
            <rFont val="Tahoma"/>
            <family val="2"/>
          </rPr>
          <t xml:space="preserve">Minimum 110 %
</t>
        </r>
      </text>
    </comment>
    <comment ref="G128" authorId="0" shapeId="0" xr:uid="{EBDE078A-C8D9-4E4F-8F48-BF01AF2FE94A}">
      <text>
        <r>
          <rPr>
            <b/>
            <sz val="9"/>
            <color indexed="81"/>
            <rFont val="Tahoma"/>
            <family val="2"/>
          </rPr>
          <t>Minimum 110 %
si vous êtes en forfait jours. Se reporter à votre convention de forfait jours</t>
        </r>
      </text>
    </comment>
    <comment ref="G133" authorId="0" shapeId="0" xr:uid="{CB3CA465-2B49-4C9C-AE66-80C94A87C006}">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682BF48F-9CD4-4E79-895D-C2AAE4D360A7}">
      <text>
        <r>
          <rPr>
            <b/>
            <sz val="9"/>
            <color indexed="81"/>
            <rFont val="Tahoma"/>
            <family val="2"/>
          </rPr>
          <t xml:space="preserve">Vous devez faire une classification pour chaque fonction exercée. Chacune est proratisée par rapport au temps de travail
</t>
        </r>
      </text>
    </comment>
    <comment ref="G138" authorId="0" shapeId="0" xr:uid="{3022D268-8828-4D94-83BF-29A7DC11DAF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85" authorId="0" shapeId="0" xr:uid="{E83832C6-7A9A-40B0-BC19-5C72DB1B1D9F}">
      <text>
        <r>
          <rPr>
            <b/>
            <sz val="9"/>
            <color indexed="81"/>
            <rFont val="Tahoma"/>
            <family val="2"/>
          </rPr>
          <t>Formation qualifiante RVS possible</t>
        </r>
      </text>
    </comment>
    <comment ref="G94" authorId="0" shapeId="0" xr:uid="{B6BB9C69-7208-4A32-810D-C6BE8CFB0C3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6" authorId="0" shapeId="0" xr:uid="{3A83ADEC-3092-424C-A48A-58BE4347440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7" authorId="0" shapeId="0" xr:uid="{FA991BED-68AD-4BBB-9349-51CB151ACAF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8" authorId="0" shapeId="0" xr:uid="{B99F81E0-3E35-4575-B585-3FA5215DE75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6" authorId="1" shapeId="0" xr:uid="{2001F12D-C750-483F-B440-A0392430B683}">
      <text>
        <r>
          <rPr>
            <b/>
            <sz val="9"/>
            <color indexed="81"/>
            <rFont val="Tahoma"/>
            <charset val="1"/>
          </rPr>
          <t xml:space="preserve">Votre rémunération ne peut pas baisser. </t>
        </r>
      </text>
    </comment>
    <comment ref="B117" authorId="1" shapeId="0" xr:uid="{65FF62FC-5C9D-48E0-B5E4-1EC1713D22C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8" authorId="1" shapeId="0" xr:uid="{D731CC54-8CA2-4DFB-AB93-4252CAA1A27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9" authorId="1" shapeId="0" xr:uid="{2365AB46-C2CF-49D7-86DD-CB33BA9308D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7" authorId="0" shapeId="0" xr:uid="{3CF7A8AE-3D99-434C-9422-BBFDE3A841A5}">
      <text>
        <r>
          <rPr>
            <b/>
            <sz val="9"/>
            <color indexed="81"/>
            <rFont val="Tahoma"/>
            <family val="2"/>
          </rPr>
          <t xml:space="preserve">Minimum 110 %
</t>
        </r>
      </text>
    </comment>
    <comment ref="G128" authorId="0" shapeId="0" xr:uid="{0547E03E-8C44-44D6-90EF-89E98F535967}">
      <text>
        <r>
          <rPr>
            <b/>
            <sz val="9"/>
            <color indexed="81"/>
            <rFont val="Tahoma"/>
            <family val="2"/>
          </rPr>
          <t>Minimum 110 %
si vous êtes en forfait jours. Se reporter à votre convention de forfait jours</t>
        </r>
      </text>
    </comment>
    <comment ref="G133" authorId="0" shapeId="0" xr:uid="{61561095-B933-4BEF-8594-F5ED059D111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8" authorId="0" shapeId="0" xr:uid="{EFA88DCD-4207-40F3-9E08-86D75AAC02A8}">
      <text>
        <r>
          <rPr>
            <b/>
            <sz val="9"/>
            <color indexed="81"/>
            <rFont val="Tahoma"/>
            <family val="2"/>
          </rPr>
          <t xml:space="preserve">Vous devez faire une classification pour chaque fonction exercée. Chacune est proratisée par rapport au temps de travail
</t>
        </r>
      </text>
    </comment>
    <comment ref="G138" authorId="0" shapeId="0" xr:uid="{BD3E1128-C49F-4DE8-97D7-7B2F4DC6EE4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E970050-B0E9-4E2D-9830-E9BBD7A66F7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281D0CE-0723-49E9-BF09-B5ED6AFE636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0C439F7C-8548-480C-954A-F36C182725E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6BECC2AE-AF75-40BE-8622-7B69DC7CC2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6EFCEA8-6E38-4F9D-9D74-4A5AFF0DBBDD}">
      <text>
        <r>
          <rPr>
            <b/>
            <sz val="9"/>
            <color indexed="81"/>
            <rFont val="Tahoma"/>
            <charset val="1"/>
          </rPr>
          <t xml:space="preserve">Votre rémunération ne peut pas baisser. </t>
        </r>
      </text>
    </comment>
    <comment ref="B114" authorId="1" shapeId="0" xr:uid="{B3F8EB06-9F4C-4DF4-B07F-FD77079F87C1}">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73221046-8AA2-4ABB-8536-5131EB7E902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F45636EF-9C28-44D1-BA39-7A0217CEB826}">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7E924C9B-CFE8-4988-AE48-3B093052EF2C}">
      <text>
        <r>
          <rPr>
            <b/>
            <sz val="9"/>
            <color indexed="81"/>
            <rFont val="Tahoma"/>
            <family val="2"/>
          </rPr>
          <t xml:space="preserve">Minimum 110 %
</t>
        </r>
      </text>
    </comment>
    <comment ref="G125" authorId="0" shapeId="0" xr:uid="{4EAFB5D9-C90D-43EF-8F26-AEC836D5DC7C}">
      <text>
        <r>
          <rPr>
            <b/>
            <sz val="9"/>
            <color indexed="81"/>
            <rFont val="Tahoma"/>
            <family val="2"/>
          </rPr>
          <t>Minimum 110 %
si vous êtes en forfait jours. Se reporter à votre convention de forfait jours</t>
        </r>
      </text>
    </comment>
    <comment ref="G130" authorId="0" shapeId="0" xr:uid="{5A83A55A-9846-4131-BBF8-F4344398A12C}">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8BB8069A-649C-4C4B-B934-3F707354CD91}">
      <text>
        <r>
          <rPr>
            <b/>
            <sz val="9"/>
            <color indexed="81"/>
            <rFont val="Tahoma"/>
            <family val="2"/>
          </rPr>
          <t xml:space="preserve">Vous devez faire une classification pour chaque fonction exercée. Chacune est proratisée par rapport au temps de travail
</t>
        </r>
      </text>
    </comment>
    <comment ref="G135" authorId="0" shapeId="0" xr:uid="{551391AC-B398-43DE-8185-1AA78C02E3CA}">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0DE8545D-A85F-44EF-9FD8-4EF1DB29E56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CCD949B-EF6F-4F29-BBEA-4159790CFD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8BCCA55E-B893-43CF-9126-32C8B402AB44}">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7F5817C6-9AF9-44C6-AFE6-53F5CC248BD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991AF7CF-99C0-4D99-937C-74A0BA20372E}">
      <text>
        <r>
          <rPr>
            <b/>
            <sz val="9"/>
            <color indexed="81"/>
            <rFont val="Tahoma"/>
            <charset val="1"/>
          </rPr>
          <t xml:space="preserve">Votre rémunération ne peut pas baisser. </t>
        </r>
      </text>
    </comment>
    <comment ref="B114" authorId="1" shapeId="0" xr:uid="{A5900852-7D2B-49F9-A6CA-8AAC79CBF22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5295D4EC-80B7-4F80-BC5F-9EDC38B72D9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66D9A10F-41AE-4E20-8273-8FD7E9F747A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4E6C11F8-EBE0-49BE-8B02-1584AFFF72C2}">
      <text>
        <r>
          <rPr>
            <b/>
            <sz val="9"/>
            <color indexed="81"/>
            <rFont val="Tahoma"/>
            <family val="2"/>
          </rPr>
          <t xml:space="preserve">Minimum 110 %
</t>
        </r>
      </text>
    </comment>
    <comment ref="G125" authorId="0" shapeId="0" xr:uid="{6E6F020E-45C6-43F7-B49C-F6D9106D1C23}">
      <text>
        <r>
          <rPr>
            <b/>
            <sz val="9"/>
            <color indexed="81"/>
            <rFont val="Tahoma"/>
            <family val="2"/>
          </rPr>
          <t>Minimum 110 %
si vous êtes en forfait jours. Se reporter à votre convention de forfait jours</t>
        </r>
      </text>
    </comment>
    <comment ref="G130" authorId="0" shapeId="0" xr:uid="{0CBC18E9-C647-427D-A504-E31CC1604F3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A826EBBD-3561-4728-AC24-B425F68D0507}">
      <text>
        <r>
          <rPr>
            <b/>
            <sz val="9"/>
            <color indexed="81"/>
            <rFont val="Tahoma"/>
            <family val="2"/>
          </rPr>
          <t xml:space="preserve">Vous devez faire une classification pour chaque fonction exercée. Chacune est proratisée par rapport au temps de travail
</t>
        </r>
      </text>
    </comment>
    <comment ref="G135" authorId="0" shapeId="0" xr:uid="{19F1233A-EA6F-4C05-8347-31F0A8A09F4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8" authorId="0" shapeId="0" xr:uid="{C6784C1A-8188-416B-AA78-D9AECBF4DFA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0" authorId="0" shapeId="0" xr:uid="{45DF5512-FC4E-410C-8BFC-80BFE7915A8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1" authorId="0" shapeId="0" xr:uid="{F63394A4-F4AF-4AA6-8092-01B3AECE2F2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2" authorId="0" shapeId="0" xr:uid="{E68823D5-695C-4EA9-966F-41B2D33CE7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0" authorId="1" shapeId="0" xr:uid="{3ED2D43D-044F-4BA1-A29C-C8ED3151C4A4}">
      <text>
        <r>
          <rPr>
            <b/>
            <sz val="9"/>
            <color indexed="81"/>
            <rFont val="Tahoma"/>
            <charset val="1"/>
          </rPr>
          <t xml:space="preserve">Votre rémunération ne peut pas baisser. </t>
        </r>
      </text>
    </comment>
    <comment ref="B81" authorId="1" shapeId="0" xr:uid="{67693581-8102-47E6-8916-2870E4676688}">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2" authorId="1" shapeId="0" xr:uid="{F6AD2DD6-BB70-4309-AC97-36DDEEF14A4A}">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3" authorId="1" shapeId="0" xr:uid="{A57E6C5B-23E5-459B-9206-186537826DA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1" authorId="0" shapeId="0" xr:uid="{A19CB082-8079-480F-8188-4026E00D2844}">
      <text>
        <r>
          <rPr>
            <b/>
            <sz val="9"/>
            <color indexed="81"/>
            <rFont val="Tahoma"/>
            <family val="2"/>
          </rPr>
          <t xml:space="preserve">Minimum 110 %
</t>
        </r>
      </text>
    </comment>
    <comment ref="G92" authorId="0" shapeId="0" xr:uid="{58877D2D-4A06-4423-9DEF-DDDED65375BC}">
      <text>
        <r>
          <rPr>
            <b/>
            <sz val="9"/>
            <color indexed="81"/>
            <rFont val="Tahoma"/>
            <family val="2"/>
          </rPr>
          <t>Minimum 110 %
si vous êtes en forfait jours. Se reporter à votre convention de forfait jours</t>
        </r>
      </text>
    </comment>
    <comment ref="G97" authorId="0" shapeId="0" xr:uid="{0CBB39A2-BADA-4494-8FD0-FFA9C0108C1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2" authorId="0" shapeId="0" xr:uid="{9492E36F-4E24-485B-8353-2383836F0628}">
      <text>
        <r>
          <rPr>
            <b/>
            <sz val="9"/>
            <color indexed="81"/>
            <rFont val="Tahoma"/>
            <family val="2"/>
          </rPr>
          <t xml:space="preserve">Vous devez faire une classification pour chaque fonction exercée. Chacune est proratisée par rapport au temps de travail
</t>
        </r>
      </text>
    </comment>
    <comment ref="G102" authorId="0" shapeId="0" xr:uid="{298FD2FB-6FCF-42A4-85FA-FF5C0F767FE4}">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56" authorId="0" shapeId="0" xr:uid="{A04BE8CE-FDA3-4432-B175-329BDDF9E08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8" authorId="0" shapeId="0" xr:uid="{50B4C67A-5171-41A2-9C8F-DBF5D81554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69" authorId="0" shapeId="0" xr:uid="{FBDA4440-EB26-4684-B65A-336E2FF7233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0" authorId="0" shapeId="0" xr:uid="{F25C8AEC-4977-4C6D-9075-06632196705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78" authorId="1" shapeId="0" xr:uid="{54CE333E-11C7-433B-A8E9-4D0F6422A356}">
      <text>
        <r>
          <rPr>
            <b/>
            <sz val="9"/>
            <color indexed="81"/>
            <rFont val="Tahoma"/>
            <charset val="1"/>
          </rPr>
          <t xml:space="preserve">Votre rémunération ne peut pas baisser. </t>
        </r>
      </text>
    </comment>
    <comment ref="B79" authorId="1" shapeId="0" xr:uid="{AC1F1B14-5780-40F9-840A-1E91500DF82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0" authorId="1" shapeId="0" xr:uid="{1A209F3D-BBB0-489C-8D61-1679A7DFAF0C}">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1" authorId="1" shapeId="0" xr:uid="{02684A54-A4D1-4327-B40B-273E6A318480}">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89" authorId="0" shapeId="0" xr:uid="{B63A32C9-85A4-45A8-8583-279F85A80F03}">
      <text>
        <r>
          <rPr>
            <b/>
            <sz val="9"/>
            <color indexed="81"/>
            <rFont val="Tahoma"/>
            <family val="2"/>
          </rPr>
          <t xml:space="preserve">Minimum 110 %
</t>
        </r>
      </text>
    </comment>
    <comment ref="G90" authorId="0" shapeId="0" xr:uid="{C8FE4906-5927-4AA3-B873-FFB15DA7C139}">
      <text>
        <r>
          <rPr>
            <b/>
            <sz val="9"/>
            <color indexed="81"/>
            <rFont val="Tahoma"/>
            <family val="2"/>
          </rPr>
          <t>Minimum 110 %
si vous êtes en forfait jours. Se reporter à votre convention de forfait jours</t>
        </r>
      </text>
    </comment>
    <comment ref="G95" authorId="0" shapeId="0" xr:uid="{9861DC6A-2A07-4DAE-A3E3-9E664CD0B6B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0" authorId="0" shapeId="0" xr:uid="{0EEEC2F4-1407-4C87-8A7A-C52955E5F4AF}">
      <text>
        <r>
          <rPr>
            <b/>
            <sz val="9"/>
            <color indexed="81"/>
            <rFont val="Tahoma"/>
            <family val="2"/>
          </rPr>
          <t xml:space="preserve">Vous devez faire une classification pour chaque fonction exercée. Chacune est proratisée par rapport au temps de travail
</t>
        </r>
      </text>
    </comment>
    <comment ref="G100" authorId="0" shapeId="0" xr:uid="{39CD7657-7523-4124-A7AB-5FB5D7A11D66}">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FAF04A65-FB8A-4AE4-8342-E9CF8C007D3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F9B5C28A-B474-4A4F-AE0C-BCA9B20A368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F674EC35-0E25-439F-A25F-FA7DF1202E4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DFFA16-67D0-4809-A7EB-B8A5DBBD512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1033A0C0-0795-47A5-8AD9-D1E392B45577}">
      <text>
        <r>
          <rPr>
            <b/>
            <sz val="9"/>
            <color indexed="81"/>
            <rFont val="Tahoma"/>
            <charset val="1"/>
          </rPr>
          <t xml:space="preserve">Votre rémunération ne peut pas baisser. </t>
        </r>
      </text>
    </comment>
    <comment ref="B114" authorId="1" shapeId="0" xr:uid="{680234D1-0FC8-4376-87BF-F115D806EE6E}">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73590D39-A8B9-474B-BA9C-AE921B5CAE87}">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3914C870-A60C-4970-AEBA-8B67301E0FC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0EF67825-7E9A-47F2-9458-B3F15B091CE5}">
      <text>
        <r>
          <rPr>
            <b/>
            <sz val="9"/>
            <color indexed="81"/>
            <rFont val="Tahoma"/>
            <family val="2"/>
          </rPr>
          <t xml:space="preserve">Minimum 110 %
</t>
        </r>
      </text>
    </comment>
    <comment ref="G125" authorId="0" shapeId="0" xr:uid="{80369BD1-D67F-4B42-BB7D-47E63D0EAB8B}">
      <text>
        <r>
          <rPr>
            <b/>
            <sz val="9"/>
            <color indexed="81"/>
            <rFont val="Tahoma"/>
            <family val="2"/>
          </rPr>
          <t>Minimum 110 %
si vous êtes en forfait jours. Se reporter à votre convention de forfait jours</t>
        </r>
      </text>
    </comment>
    <comment ref="G130" authorId="0" shapeId="0" xr:uid="{15FBE6B2-E97E-4C67-9735-ACF6626F4857}">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DF227C6E-A27C-40EE-B369-31678E8C0FE7}">
      <text>
        <r>
          <rPr>
            <b/>
            <sz val="9"/>
            <color indexed="81"/>
            <rFont val="Tahoma"/>
            <family val="2"/>
          </rPr>
          <t xml:space="preserve">Vous devez faire une classification pour chaque fonction exercée. Chacune est proratisée par rapport au temps de travail
</t>
        </r>
      </text>
    </comment>
    <comment ref="G135" authorId="0" shapeId="0" xr:uid="{BB6B237D-EA4A-4490-A3A2-7AF2B910163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2D82D516-0BDF-4EF1-8217-DF043C26C67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9CEBFA3-AFDD-4AC4-88E7-7B18123B7519}">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76A54018-D873-4993-B759-E7B4B597059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2BAF86F9-BD0B-48CA-9803-ADF5CC8F80E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D39DD19B-325F-4BAB-AB60-F1D6A76CF1E0}">
      <text>
        <r>
          <rPr>
            <b/>
            <sz val="9"/>
            <color indexed="81"/>
            <rFont val="Tahoma"/>
            <charset val="1"/>
          </rPr>
          <t xml:space="preserve">Votre rémunération ne peut pas baisser. </t>
        </r>
      </text>
    </comment>
    <comment ref="B114" authorId="1" shapeId="0" xr:uid="{BFFA0200-EB74-471F-A02F-7F65F2342F0B}">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57004580-6B6C-4C58-881E-67C54545CE00}">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FBF457F0-91D9-4EE6-9314-C107AFC0C6AB}">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F7EB3E4B-4108-44DA-85C8-F43EBCE785A8}">
      <text>
        <r>
          <rPr>
            <b/>
            <sz val="9"/>
            <color indexed="81"/>
            <rFont val="Tahoma"/>
            <family val="2"/>
          </rPr>
          <t xml:space="preserve">Minimum 110 %
</t>
        </r>
      </text>
    </comment>
    <comment ref="G125" authorId="0" shapeId="0" xr:uid="{2A8E725D-A87F-44E9-BFDB-E71ADB08C6DA}">
      <text>
        <r>
          <rPr>
            <b/>
            <sz val="9"/>
            <color indexed="81"/>
            <rFont val="Tahoma"/>
            <family val="2"/>
          </rPr>
          <t>Minimum 110 %
si vous êtes en forfait jours. Se reporter à votre convention de forfait jours</t>
        </r>
      </text>
    </comment>
    <comment ref="G130" authorId="0" shapeId="0" xr:uid="{FF679836-96E0-459C-A9DA-9D28BF8C6C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E2EB7E7F-39AF-4AAA-91D3-0482A60EA191}">
      <text>
        <r>
          <rPr>
            <b/>
            <sz val="9"/>
            <color indexed="81"/>
            <rFont val="Tahoma"/>
            <family val="2"/>
          </rPr>
          <t xml:space="preserve">Vous devez faire une classification pour chaque fonction exercée. Chacune est proratisée par rapport au temps de travail
</t>
        </r>
      </text>
    </comment>
    <comment ref="G135" authorId="0" shapeId="0" xr:uid="{9F924CF9-2F08-42BB-824F-3C1E2C26D8D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3D427BFB-23ED-42C1-A757-70B1C129242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04806D32-6BE0-4B98-87D3-EF1F82564D27}">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388E1B15-C3F6-4890-BEED-F6B04A2738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E1C512A6-800C-4B4C-BE5F-B83B74ADBC8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6E427934-F35A-46B4-B2F3-709512F3DB66}">
      <text>
        <r>
          <rPr>
            <b/>
            <sz val="9"/>
            <color indexed="81"/>
            <rFont val="Tahoma"/>
            <charset val="1"/>
          </rPr>
          <t xml:space="preserve">Votre rémunération ne peut pas baisser. </t>
        </r>
      </text>
    </comment>
    <comment ref="B86" authorId="1" shapeId="0" xr:uid="{7E30CC8F-297B-45B8-9785-2C1EA81E311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AE241DA2-CA96-41A8-A07A-AC91251E017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52D38517-83DB-4BA7-9DB7-1ECBC12A1FE1}">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340F072B-8D7F-4D53-B62B-65BA5CCF4A49}">
      <text>
        <r>
          <rPr>
            <b/>
            <sz val="9"/>
            <color indexed="81"/>
            <rFont val="Tahoma"/>
            <family val="2"/>
          </rPr>
          <t xml:space="preserve">Minimum 110 %
</t>
        </r>
      </text>
    </comment>
    <comment ref="G97" authorId="0" shapeId="0" xr:uid="{47904FAB-F3EA-4B36-9CA1-B056CE311A3D}">
      <text>
        <r>
          <rPr>
            <b/>
            <sz val="9"/>
            <color indexed="81"/>
            <rFont val="Tahoma"/>
            <family val="2"/>
          </rPr>
          <t>Minimum 110 %
si vous êtes en forfait jours. Se reporter à votre convention de forfait jours</t>
        </r>
      </text>
    </comment>
    <comment ref="G102" authorId="0" shapeId="0" xr:uid="{6E4A6FFA-31D8-4691-A00D-E3A1777150F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16644E35-5FAB-41E4-BE00-61A33447D2DE}">
      <text>
        <r>
          <rPr>
            <b/>
            <sz val="9"/>
            <color indexed="81"/>
            <rFont val="Tahoma"/>
            <family val="2"/>
          </rPr>
          <t xml:space="preserve">Vous devez faire une classification pour chaque fonction exercée. Chacune est proratisée par rapport au temps de travail
</t>
        </r>
      </text>
    </comment>
    <comment ref="G107" authorId="0" shapeId="0" xr:uid="{159ED5BC-DAF1-4EB6-AD72-FA95B10138F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D28A5950-FE9D-4410-85E3-B933BC2C9209}">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2E529967-3C6D-49ED-81C0-102595C47CF1}">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3D0A293A-0EC9-43D4-9EF1-A53955A6596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D02917D2-8645-4A47-A2B5-3B1E039F261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3693D1B2-764B-4521-9B74-843601F9B07D}">
      <text>
        <r>
          <rPr>
            <b/>
            <sz val="9"/>
            <color indexed="81"/>
            <rFont val="Tahoma"/>
            <charset val="1"/>
          </rPr>
          <t xml:space="preserve">Votre rémunération ne peut pas baisser. </t>
        </r>
      </text>
    </comment>
    <comment ref="B114" authorId="1" shapeId="0" xr:uid="{B5FC8346-62CD-4A12-A6A0-27C158A3954F}">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D7D2B73A-2FE6-4ED1-8CD7-C3A148D0FC63}">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86EEECEA-F93E-4B26-8276-7CF396D74206}">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10C8D2F0-17FA-4DC9-B792-66E7B280F49F}">
      <text>
        <r>
          <rPr>
            <b/>
            <sz val="9"/>
            <color indexed="81"/>
            <rFont val="Tahoma"/>
            <family val="2"/>
          </rPr>
          <t xml:space="preserve">Minimum 110 %
</t>
        </r>
      </text>
    </comment>
    <comment ref="G125" authorId="0" shapeId="0" xr:uid="{3844CFD8-9F7B-4C79-B185-2863D04CAB24}">
      <text>
        <r>
          <rPr>
            <b/>
            <sz val="9"/>
            <color indexed="81"/>
            <rFont val="Tahoma"/>
            <family val="2"/>
          </rPr>
          <t>Minimum 110 %
si vous êtes en forfait jours. Se reporter à votre convention de forfait jours</t>
        </r>
      </text>
    </comment>
    <comment ref="G130" authorId="0" shapeId="0" xr:uid="{6A175DBE-ED3D-4FFE-B253-2261978A28F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67EE3573-4773-4CBC-A277-4E53ED04C18E}">
      <text>
        <r>
          <rPr>
            <b/>
            <sz val="9"/>
            <color indexed="81"/>
            <rFont val="Tahoma"/>
            <family val="2"/>
          </rPr>
          <t xml:space="preserve">Vous devez faire une classification pour chaque fonction exercée. Chacune est proratisée par rapport au temps de travail
</t>
        </r>
      </text>
    </comment>
    <comment ref="G135" authorId="0" shapeId="0" xr:uid="{540C6F35-DBEA-4D30-A321-70B551095C6C}">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446DA5B-F7A4-40C5-9E11-E5EFD792E9A2}">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2FDB6BE-433E-4C89-8534-00B50368176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618F3D8F-65AA-4B69-B401-129893215CD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5EAB299-4412-47A7-BA00-515129E6812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3A335E9-ACDF-4A0F-A5AF-5F7DBD19D081}">
      <text>
        <r>
          <rPr>
            <b/>
            <sz val="9"/>
            <color indexed="81"/>
            <rFont val="Tahoma"/>
            <charset val="1"/>
          </rPr>
          <t xml:space="preserve">Votre rémunération ne peut pas baisser. </t>
        </r>
      </text>
    </comment>
    <comment ref="B114" authorId="1" shapeId="0" xr:uid="{61715194-82D1-40D6-865B-4D57595944C2}">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FFC0F005-B5F7-47A9-84EE-74963D6553D4}">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B359C113-0157-465F-BAF6-056E03317A56}">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21AD3279-24CC-40B4-B1C5-4F1FCAC8DC09}">
      <text>
        <r>
          <rPr>
            <b/>
            <sz val="9"/>
            <color indexed="81"/>
            <rFont val="Tahoma"/>
            <family val="2"/>
          </rPr>
          <t xml:space="preserve">Minimum 110 %
</t>
        </r>
      </text>
    </comment>
    <comment ref="G125" authorId="0" shapeId="0" xr:uid="{794DEF07-64E5-4D76-8AF8-DADCEF00F64C}">
      <text>
        <r>
          <rPr>
            <b/>
            <sz val="9"/>
            <color indexed="81"/>
            <rFont val="Tahoma"/>
            <family val="2"/>
          </rPr>
          <t>Minimum 110 %
si vous êtes en forfait jours. Se reporter à votre convention de forfait jours</t>
        </r>
      </text>
    </comment>
    <comment ref="G130" authorId="0" shapeId="0" xr:uid="{CDE44826-6A1F-4803-9D2C-948D5B87F73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23704137-A31A-4410-B9BE-3E2A6157B13A}">
      <text>
        <r>
          <rPr>
            <b/>
            <sz val="9"/>
            <color indexed="81"/>
            <rFont val="Tahoma"/>
            <family val="2"/>
          </rPr>
          <t xml:space="preserve">Vous devez faire une classification pour chaque fonction exercée. Chacune est proratisée par rapport au temps de travail
</t>
        </r>
      </text>
    </comment>
    <comment ref="G135" authorId="0" shapeId="0" xr:uid="{D37511DE-598A-4948-8E11-AB8D1BC2F63D}">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12397217-E981-430F-874C-D4A5E7B35AF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B0B6D5E6-920C-4776-ABE4-1E0F23489F7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172DD624-F100-4102-8B61-74D52946397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C8171600-7C91-4F89-B326-1752BA2D0A90}">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2A18F1F1-4741-4966-B130-BCAF1564B5AD}">
      <text>
        <r>
          <rPr>
            <b/>
            <sz val="9"/>
            <color indexed="81"/>
            <rFont val="Tahoma"/>
            <charset val="1"/>
          </rPr>
          <t xml:space="preserve">Votre rémunération ne peut pas baisser. </t>
        </r>
      </text>
    </comment>
    <comment ref="B114" authorId="1" shapeId="0" xr:uid="{DF7DCB16-5D28-42EF-AAAF-DBFB2E3BD7B9}">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CE180134-5D33-47CD-BBDE-28C9FC1A748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D5427B2A-8155-4EBD-B045-BEB0A43D7D24}">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A15E68E0-BA02-4C7F-9B84-3C6856A500DE}">
      <text>
        <r>
          <rPr>
            <b/>
            <sz val="9"/>
            <color indexed="81"/>
            <rFont val="Tahoma"/>
            <family val="2"/>
          </rPr>
          <t xml:space="preserve">Minimum 110 %
</t>
        </r>
      </text>
    </comment>
    <comment ref="G125" authorId="0" shapeId="0" xr:uid="{F1A72D16-7BD4-4F43-9883-EFABBCD2D98E}">
      <text>
        <r>
          <rPr>
            <b/>
            <sz val="9"/>
            <color indexed="81"/>
            <rFont val="Tahoma"/>
            <family val="2"/>
          </rPr>
          <t>Minimum 110 %
si vous êtes en forfait jours. Se reporter à votre convention de forfait jours</t>
        </r>
      </text>
    </comment>
    <comment ref="G130" authorId="0" shapeId="0" xr:uid="{422785D1-5150-4C96-9AE7-37723428391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CD16CEE4-2538-4163-BBCC-D684137DE1AC}">
      <text>
        <r>
          <rPr>
            <b/>
            <sz val="9"/>
            <color indexed="81"/>
            <rFont val="Tahoma"/>
            <family val="2"/>
          </rPr>
          <t xml:space="preserve">Vous devez faire une classification pour chaque fonction exercée. Chacune est proratisée par rapport au temps de travail
</t>
        </r>
      </text>
    </comment>
    <comment ref="G135" authorId="0" shapeId="0" xr:uid="{5F721016-4300-491F-958E-2DE4612E9FB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E26BE25C-B792-44A1-B506-16A4E435280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158320FA-2122-4690-ADEF-42F6945233EC}">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40734855-6801-4685-AB2D-75833A0AFE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E340761C-BF48-4B68-9E23-3C161E1745A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A15E3371-DFB9-4C72-9F1C-2C8DB53B0BE9}">
      <text>
        <r>
          <rPr>
            <b/>
            <sz val="9"/>
            <color indexed="81"/>
            <rFont val="Tahoma"/>
            <charset val="1"/>
          </rPr>
          <t xml:space="preserve">Votre rémunération ne peut pas baisser. </t>
        </r>
      </text>
    </comment>
    <comment ref="B114" authorId="1" shapeId="0" xr:uid="{DE8FE717-7BC4-4DCB-B89A-B473F03F01F0}">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3560B7FC-B3E0-4885-8156-F1C06D3F7E65}">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F05324A3-1C56-493E-8D55-F794296CB843}">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AB89969F-A058-4224-B2F9-967C63DE8D6C}">
      <text>
        <r>
          <rPr>
            <b/>
            <sz val="9"/>
            <color indexed="81"/>
            <rFont val="Tahoma"/>
            <family val="2"/>
          </rPr>
          <t xml:space="preserve">Minimum 110 %
</t>
        </r>
      </text>
    </comment>
    <comment ref="G125" authorId="0" shapeId="0" xr:uid="{C64CD904-80E9-443E-9A70-A32CA8C88335}">
      <text>
        <r>
          <rPr>
            <b/>
            <sz val="9"/>
            <color indexed="81"/>
            <rFont val="Tahoma"/>
            <family val="2"/>
          </rPr>
          <t>Minimum 110 %
si vous êtes en forfait jours. Se reporter à votre convention de forfait jours</t>
        </r>
      </text>
    </comment>
    <comment ref="G130" authorId="0" shapeId="0" xr:uid="{94A874E5-41B9-43C7-A7A4-52BCF5741541}">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161C953C-1F57-4E85-83D6-CAF612B48185}">
      <text>
        <r>
          <rPr>
            <b/>
            <sz val="9"/>
            <color indexed="81"/>
            <rFont val="Tahoma"/>
            <family val="2"/>
          </rPr>
          <t xml:space="preserve">Vous devez faire une classification pour chaque fonction exercée. Chacune est proratisée par rapport au temps de travail
</t>
        </r>
      </text>
    </comment>
    <comment ref="G135" authorId="0" shapeId="0" xr:uid="{6D82D420-4C1A-47B6-B123-B1A4661D0DF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91" authorId="0" shapeId="0" xr:uid="{CBDAECAE-B587-4A85-BDCE-9AE4B630092B}">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3" authorId="0" shapeId="0" xr:uid="{6AB2927F-C778-4758-9157-68099BDBEAC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4" authorId="0" shapeId="0" xr:uid="{D02D32FD-2A30-4BD0-85CB-B73652BCA1D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5" authorId="0" shapeId="0" xr:uid="{B2164B2D-0FB0-4573-A1E9-66F2AD48D2A5}">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113" authorId="1" shapeId="0" xr:uid="{CF22F821-A7CF-4481-8E4F-E51C64D144A1}">
      <text>
        <r>
          <rPr>
            <b/>
            <sz val="9"/>
            <color indexed="81"/>
            <rFont val="Tahoma"/>
            <charset val="1"/>
          </rPr>
          <t xml:space="preserve">Votre rémunération ne peut pas baisser. </t>
        </r>
      </text>
    </comment>
    <comment ref="B114" authorId="1" shapeId="0" xr:uid="{3DE91CEF-884B-495F-BC51-80717AFDACAA}">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115" authorId="1" shapeId="0" xr:uid="{AD06DB8A-2C65-4563-A775-1D876574909B}">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116" authorId="1" shapeId="0" xr:uid="{3982EF09-F0DB-46EB-AAE7-35E74C2CFC47}">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124" authorId="0" shapeId="0" xr:uid="{10B0BF0F-F2A8-49C4-899A-F97D458CF33D}">
      <text>
        <r>
          <rPr>
            <b/>
            <sz val="9"/>
            <color indexed="81"/>
            <rFont val="Tahoma"/>
            <family val="2"/>
          </rPr>
          <t xml:space="preserve">Minimum 110 %
</t>
        </r>
      </text>
    </comment>
    <comment ref="G125" authorId="0" shapeId="0" xr:uid="{BA37426F-95E7-42B9-AD95-803BD18DF305}">
      <text>
        <r>
          <rPr>
            <b/>
            <sz val="9"/>
            <color indexed="81"/>
            <rFont val="Tahoma"/>
            <family val="2"/>
          </rPr>
          <t>Minimum 110 %
si vous êtes en forfait jours. Se reporter à votre convention de forfait jours</t>
        </r>
      </text>
    </comment>
    <comment ref="G130" authorId="0" shapeId="0" xr:uid="{C167878B-A210-450B-96E4-D34D7E507A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35" authorId="0" shapeId="0" xr:uid="{0705557E-538A-44E5-BCA6-FBEC54792AEB}">
      <text>
        <r>
          <rPr>
            <b/>
            <sz val="9"/>
            <color indexed="81"/>
            <rFont val="Tahoma"/>
            <family val="2"/>
          </rPr>
          <t xml:space="preserve">Vous devez faire une classification pour chaque fonction exercée. Chacune est proratisée par rapport au temps de travail
</t>
        </r>
      </text>
    </comment>
    <comment ref="G135" authorId="0" shapeId="0" xr:uid="{AE8C68B9-94A9-4FB0-85C4-D2AA61F6408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188" authorId="0" shapeId="0" xr:uid="{7B1D2DC8-97A4-4971-A22D-D021B67A940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200" authorId="0" shapeId="0" xr:uid="{BB879575-BE40-4B01-B8E6-05D8CD8359D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1" authorId="0" shapeId="0" xr:uid="{6FECF788-277E-4079-A3C4-51EE5E52F76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2" authorId="0" shapeId="0" xr:uid="{88766BAB-BE6D-499C-BC82-59F15E2501CE}">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210" authorId="1" shapeId="0" xr:uid="{66701292-862A-4521-B9E0-79BF3CCA6D07}">
      <text>
        <r>
          <rPr>
            <b/>
            <sz val="9"/>
            <color indexed="81"/>
            <rFont val="Tahoma"/>
            <charset val="1"/>
          </rPr>
          <t xml:space="preserve">Votre rémunération ne peut pas baisser. </t>
        </r>
      </text>
    </comment>
    <comment ref="B211" authorId="1" shapeId="0" xr:uid="{E6168C1D-8F67-4E78-90E5-401502054DF4}">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212" authorId="1" shapeId="0" xr:uid="{51EAB974-72FE-426E-BF41-0FCF2A8B5BF9}">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213" authorId="1" shapeId="0" xr:uid="{AF36A06B-5AA6-4A98-9ACE-A6AEA7D00B39}">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221" authorId="0" shapeId="0" xr:uid="{2E34459E-E1CB-44DF-90FD-329CA180ECDB}">
      <text>
        <r>
          <rPr>
            <b/>
            <sz val="9"/>
            <color indexed="81"/>
            <rFont val="Tahoma"/>
            <family val="2"/>
          </rPr>
          <t xml:space="preserve">Minimum 110 %
</t>
        </r>
      </text>
    </comment>
    <comment ref="G222" authorId="0" shapeId="0" xr:uid="{B3FD9ED2-EEFB-485D-9719-5D1B7ADA83D6}">
      <text>
        <r>
          <rPr>
            <b/>
            <sz val="9"/>
            <color indexed="81"/>
            <rFont val="Tahoma"/>
            <family val="2"/>
          </rPr>
          <t>Minimum 110 %
si vous êtes en forfait jours. Se reporter à votre convention de forfait jours</t>
        </r>
      </text>
    </comment>
    <comment ref="G227" authorId="0" shapeId="0" xr:uid="{A1EF1E86-165C-45F1-8D56-8DC13DACC389}">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32" authorId="0" shapeId="0" xr:uid="{AA993DA3-F31F-46ED-8DC2-C059AE7EFFE5}">
      <text>
        <r>
          <rPr>
            <b/>
            <sz val="9"/>
            <color indexed="81"/>
            <rFont val="Tahoma"/>
            <family val="2"/>
          </rPr>
          <t xml:space="preserve">Vous devez faire une classification pour chaque fonction exercée. Chacune est proratisée par rapport au temps de travail
</t>
        </r>
      </text>
    </comment>
    <comment ref="G232" authorId="0" shapeId="0" xr:uid="{6D090D84-2819-4015-B0E7-D23AFF93E98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8" authorId="0" shapeId="0" xr:uid="{9B26474E-35F7-443C-8807-C8592292032F}">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9" authorId="0" shapeId="0" xr:uid="{18F53703-4A7E-49B5-AB97-8E1DB9351D83}">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5BFEA64F-0D6A-4497-9DC6-44CBD08EEB35}">
      <text>
        <r>
          <rPr>
            <b/>
            <sz val="9"/>
            <color indexed="81"/>
            <rFont val="Tahoma"/>
            <family val="2"/>
          </rPr>
          <t xml:space="preserve">Minimum 110 %
</t>
        </r>
      </text>
    </comment>
    <comment ref="G81" authorId="0" shapeId="0" xr:uid="{CE292D1C-3385-4024-A747-EECE8A5CD96D}">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6" authorId="0" shapeId="0" xr:uid="{6EB1F776-5AAF-44F0-8523-8D644C2B0BE9}">
      <text>
        <r>
          <rPr>
            <b/>
            <sz val="9"/>
            <color indexed="81"/>
            <rFont val="Tahoma"/>
            <family val="2"/>
          </rPr>
          <t xml:space="preserve">Vous devez faire une classification pour chaque fonction exercée. Chacune est proratisée par rapport au temps de travail
</t>
        </r>
      </text>
    </comment>
    <comment ref="G86" authorId="0" shapeId="0" xr:uid="{014B0D3D-D0D9-4167-AC4D-14F9502366D5}">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1" authorId="0" shapeId="0" xr:uid="{C3839B37-65E8-4E13-8AAE-4CA417E22D37}">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2" authorId="0" shapeId="0" xr:uid="{1DDF3730-9D72-4D73-9EA9-2D6F7D6F9C48}">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09" authorId="0" shapeId="0" xr:uid="{D5B62B87-F7B3-4E9F-875E-61CF4D86720D}">
      <text>
        <r>
          <rPr>
            <b/>
            <sz val="9"/>
            <color indexed="81"/>
            <rFont val="Tahoma"/>
            <family val="2"/>
          </rPr>
          <t xml:space="preserve">Minimum 110 %
</t>
        </r>
      </text>
    </comment>
    <comment ref="G114" authorId="0" shapeId="0" xr:uid="{BECFE269-9ABE-4867-A34D-2C1D9F4C0673}">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19" authorId="0" shapeId="0" xr:uid="{1714F147-422C-4CE6-B1E0-0B3D21F6D4D6}">
      <text>
        <r>
          <rPr>
            <b/>
            <sz val="9"/>
            <color indexed="81"/>
            <rFont val="Tahoma"/>
            <family val="2"/>
          </rPr>
          <t xml:space="preserve">Vous devez faire une classification pour chaque fonction exercée. Chacune est proratisée par rapport au temps de travail
</t>
        </r>
      </text>
    </comment>
    <comment ref="G119" authorId="0" shapeId="0" xr:uid="{F0AB731E-64E0-45FD-B640-E009128E06C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71" authorId="0" shapeId="0" xr:uid="{09E33EFF-A60B-485E-B7DE-5E8D6843C32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82" authorId="0" shapeId="0" xr:uid="{4C094A1E-C387-4041-9282-2FABA2DF957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94" authorId="0" shapeId="0" xr:uid="{2FAAE06E-2B14-41EA-8F0B-564F54D548C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9" authorId="0" shapeId="0" xr:uid="{4B1CAD8A-D3F0-4841-AFCB-E0939DCB4B86}">
      <text>
        <r>
          <rPr>
            <b/>
            <sz val="9"/>
            <color indexed="81"/>
            <rFont val="Tahoma"/>
            <family val="2"/>
          </rPr>
          <t xml:space="preserve">Vous devez faire une classification pour chaque fonction exercée. Chacune est proratisée par rapport au temps de travail
</t>
        </r>
      </text>
    </comment>
    <comment ref="G99" authorId="0" shapeId="0" xr:uid="{D08CB2AC-4D01-48F8-BE56-4AFD6C43970E}">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89" authorId="0" shapeId="0" xr:uid="{F3E95730-B41A-468D-B160-BB128CC9E3E1}">
      <text>
        <r>
          <rPr>
            <b/>
            <sz val="9"/>
            <color indexed="81"/>
            <rFont val="Tahoma"/>
            <family val="2"/>
          </rPr>
          <t xml:space="preserve">Titre de coordinateur opérationnel </t>
        </r>
        <r>
          <rPr>
            <sz val="9"/>
            <color indexed="81"/>
            <rFont val="Tahoma"/>
            <family val="2"/>
          </rPr>
          <t>possible</t>
        </r>
      </text>
    </comment>
    <comment ref="G94" authorId="0" shapeId="0" xr:uid="{ACAA47E1-39D1-4E46-8E87-C48B5330EEB3}">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AEFB2413-7E8F-4EB0-B3DD-29173D55E0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97F966B5-F641-4625-B598-B8F9B747357F}">
      <text>
        <r>
          <rPr>
            <b/>
            <sz val="9"/>
            <color indexed="81"/>
            <rFont val="Tahoma"/>
            <family val="2"/>
          </rPr>
          <t xml:space="preserve">Minimum 110 %
</t>
        </r>
      </text>
    </comment>
    <comment ref="G117" authorId="0" shapeId="0" xr:uid="{2EDC404A-4D1D-44D8-A097-2D2EC71CF9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AE3D8730-C787-4303-B7A5-5EC9C3876FB0}">
      <text>
        <r>
          <rPr>
            <b/>
            <sz val="9"/>
            <color indexed="81"/>
            <rFont val="Tahoma"/>
            <family val="2"/>
          </rPr>
          <t xml:space="preserve">Vous devez faire une classification pour chaque fonction exercée. Chacune est proratisée par rapport au temps de travail
</t>
        </r>
      </text>
    </comment>
    <comment ref="G122" authorId="0" shapeId="0" xr:uid="{B59E68B8-1E21-48A8-80DF-E4054286595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JMBC</author>
    <author>Jean-Marc Bottollier-Curtet</author>
  </authors>
  <commentList>
    <comment ref="G63" authorId="0" shapeId="0" xr:uid="{9EDF4BCF-41BC-47B9-ACF4-279F0C4AA614}">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5" authorId="0" shapeId="0" xr:uid="{36245828-4908-4E18-B2CE-250D642A8C2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6" authorId="0" shapeId="0" xr:uid="{B54B7C52-E608-44E5-99F1-8538FD2F9222}">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7" authorId="0" shapeId="0" xr:uid="{81B73407-EC34-4632-8DD9-E70482C81C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B85" authorId="1" shapeId="0" xr:uid="{9B7EF141-39BA-4101-8940-5C742F47E194}">
      <text>
        <r>
          <rPr>
            <b/>
            <sz val="9"/>
            <color indexed="81"/>
            <rFont val="Tahoma"/>
            <charset val="1"/>
          </rPr>
          <t xml:space="preserve">Votre rémunération ne peut pas baisser. </t>
        </r>
      </text>
    </comment>
    <comment ref="B86" authorId="1" shapeId="0" xr:uid="{C2F2E221-414A-432E-A3E1-1054746AF187}">
      <text>
        <r>
          <rPr>
            <b/>
            <sz val="12"/>
            <color indexed="81"/>
            <rFont val="Tahoma"/>
            <family val="2"/>
          </rPr>
          <t>hors éléments exceptionnels</t>
        </r>
        <r>
          <rPr>
            <sz val="12"/>
            <color indexed="81"/>
            <rFont val="Tahoma"/>
            <family val="2"/>
          </rPr>
          <t xml:space="preserve"> de
rémunération (primes exceptionnelles, heures supplémentaires ou complémentaires non contractuelles, rémunération liée à une mission ou responsabilité ponctuelle, ….) </t>
        </r>
      </text>
    </comment>
    <comment ref="E87" authorId="1" shapeId="0" xr:uid="{4CE3921C-0442-46E3-83AC-B52AC622702D}">
      <text>
        <r>
          <rPr>
            <b/>
            <sz val="9"/>
            <color indexed="81"/>
            <rFont val="Tahoma"/>
            <family val="2"/>
          </rPr>
          <t>Si vous êtes concerné, ce différentiel est figé. Vous en bénéficiez pour toute la vie de votre contrat. Dans les prochaines années, l'ancienneté, le degré peuvent évoluer mais le différentiel ne baissera pas.</t>
        </r>
      </text>
    </comment>
    <comment ref="C88" authorId="1" shapeId="0" xr:uid="{AA5B1D5F-CAB4-48F1-B54A-C396090E563C}">
      <text>
        <r>
          <rPr>
            <b/>
            <sz val="12"/>
            <color indexed="81"/>
            <rFont val="Tahoma"/>
            <family val="2"/>
          </rPr>
          <t>Si vous êtes concerné, ce différentiel est figé. Vous en bénéficiez pour toute la vie de votre contrat. Dans les prochaines années, l'ancienneté, le degré peuvent évoluer mais le différentiel ne baissera pas</t>
        </r>
        <r>
          <rPr>
            <b/>
            <sz val="9"/>
            <color indexed="81"/>
            <rFont val="Tahoma"/>
            <family val="2"/>
          </rPr>
          <t>.</t>
        </r>
        <r>
          <rPr>
            <sz val="9"/>
            <color indexed="81"/>
            <rFont val="Tahoma"/>
            <family val="2"/>
          </rPr>
          <t xml:space="preserve">
</t>
        </r>
      </text>
    </comment>
    <comment ref="G96" authorId="0" shapeId="0" xr:uid="{57A63910-EF29-4970-8108-3686180EB2BF}">
      <text>
        <r>
          <rPr>
            <b/>
            <sz val="9"/>
            <color indexed="81"/>
            <rFont val="Tahoma"/>
            <family val="2"/>
          </rPr>
          <t xml:space="preserve">Minimum 110 %
</t>
        </r>
      </text>
    </comment>
    <comment ref="G97" authorId="0" shapeId="0" xr:uid="{FA49D60D-4385-43E3-92D8-8757891E4461}">
      <text>
        <r>
          <rPr>
            <b/>
            <sz val="9"/>
            <color indexed="81"/>
            <rFont val="Tahoma"/>
            <family val="2"/>
          </rPr>
          <t>Minimum 110 %
si vous êtes en forfait jours. Se reporter à votre convention de forfait jours</t>
        </r>
      </text>
    </comment>
    <comment ref="G102" authorId="0" shapeId="0" xr:uid="{68694261-34F3-443B-BE0C-361A434AD388}">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07" authorId="0" shapeId="0" xr:uid="{6B845116-4C02-4C2F-A3B0-EB98CB132D3D}">
      <text>
        <r>
          <rPr>
            <b/>
            <sz val="9"/>
            <color indexed="81"/>
            <rFont val="Tahoma"/>
            <family val="2"/>
          </rPr>
          <t xml:space="preserve">Vous devez faire une classification pour chaque fonction exercée. Chacune est proratisée par rapport au temps de travail
</t>
        </r>
      </text>
    </comment>
    <comment ref="G107" authorId="0" shapeId="0" xr:uid="{16DBB8C3-B5AE-4F55-A185-BA20327BBA02}">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97114F0A-BCB3-4788-A3F4-CC119B7FAEED}">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5D987619-5E94-4012-B395-C2AC7AAAE59B}">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61A65013-7005-4DF8-AF9C-08C61D34639D}">
      <text>
        <r>
          <rPr>
            <b/>
            <sz val="9"/>
            <color indexed="81"/>
            <rFont val="Tahoma"/>
            <family val="2"/>
          </rPr>
          <t xml:space="preserve">Minimum 110 %
</t>
        </r>
      </text>
    </comment>
    <comment ref="G117" authorId="0" shapeId="0" xr:uid="{B6BF05C6-DB11-45FF-A3F4-B58972C1FFDE}">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F0C1DECF-6DBF-417F-BE31-F63DE54668CA}">
      <text>
        <r>
          <rPr>
            <b/>
            <sz val="9"/>
            <color indexed="81"/>
            <rFont val="Tahoma"/>
            <family val="2"/>
          </rPr>
          <t xml:space="preserve">Vous devez faire une classification pour chaque fonction exercée. Chacune est proratisée par rapport au temps de travail
</t>
        </r>
      </text>
    </comment>
    <comment ref="G122" authorId="0" shapeId="0" xr:uid="{40C7F72F-519F-4DBB-918A-7E8D827A142F}">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94" authorId="0" shapeId="0" xr:uid="{651D17AA-6FCB-4858-8C99-9B895CA6171A}">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05" authorId="0" shapeId="0" xr:uid="{DCE98C19-1413-4A93-8DF0-1038B10E6DFD}">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112" authorId="0" shapeId="0" xr:uid="{20DD910A-906A-4F58-B287-F8A7B80DD4F5}">
      <text>
        <r>
          <rPr>
            <b/>
            <sz val="9"/>
            <color indexed="81"/>
            <rFont val="Tahoma"/>
            <family val="2"/>
          </rPr>
          <t xml:space="preserve">Minimum 110 %
</t>
        </r>
      </text>
    </comment>
    <comment ref="G117" authorId="0" shapeId="0" xr:uid="{E0CE39E4-D7D8-48A4-8323-4454E5DB5BB0}">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122" authorId="0" shapeId="0" xr:uid="{B325C468-E1AA-438B-8B6E-72750598F67E}">
      <text>
        <r>
          <rPr>
            <b/>
            <sz val="9"/>
            <color indexed="81"/>
            <rFont val="Tahoma"/>
            <family val="2"/>
          </rPr>
          <t xml:space="preserve">Vous devez faire une classification pour chaque fonction exercée. Chacune est proratisée par rapport au temps de travail
</t>
        </r>
      </text>
    </comment>
    <comment ref="G122" authorId="0" shapeId="0" xr:uid="{81F479CF-34CE-4F9D-825B-684D8DF218D0}">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63" authorId="0" shapeId="0" xr:uid="{49A4A507-354F-4B0E-9C9F-4513B30D1618}">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74" authorId="0" shapeId="0" xr:uid="{55154A1C-15CB-46D6-80AB-A148CD1179F6}">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81" authorId="0" shapeId="0" xr:uid="{10AC7E1A-5875-4737-8EF9-B31DD17688F1}">
      <text>
        <r>
          <rPr>
            <b/>
            <sz val="9"/>
            <color indexed="81"/>
            <rFont val="Tahoma"/>
            <family val="2"/>
          </rPr>
          <t xml:space="preserve">Minimum 110 %
</t>
        </r>
      </text>
    </comment>
    <comment ref="G86" authorId="0" shapeId="0" xr:uid="{2E4D30F3-9522-43AD-9E5D-C1857D277265}">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91" authorId="0" shapeId="0" xr:uid="{216961C1-90EC-4553-9DC2-6B3DD610B111}">
      <text>
        <r>
          <rPr>
            <b/>
            <sz val="9"/>
            <color indexed="81"/>
            <rFont val="Tahoma"/>
            <family val="2"/>
          </rPr>
          <t xml:space="preserve">Vous devez faire une classification pour chaque fonction exercée. Chacune est proratisée par rapport au temps de travail
</t>
        </r>
      </text>
    </comment>
    <comment ref="G91" authorId="0" shapeId="0" xr:uid="{C7B96527-F738-4D28-989C-10108A30F3F3}">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56" authorId="0" shapeId="0" xr:uid="{80842F66-9215-4CC2-B820-AD9B2AE50316}">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67" authorId="0" shapeId="0" xr:uid="{DA43F581-308C-4BC7-8407-A0998BF382DA}">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74" authorId="0" shapeId="0" xr:uid="{031E33B3-0123-4996-8AC6-1D4C7F8D6089}">
      <text>
        <r>
          <rPr>
            <b/>
            <sz val="9"/>
            <color indexed="81"/>
            <rFont val="Tahoma"/>
            <family val="2"/>
          </rPr>
          <t xml:space="preserve">Minimum 110 %
</t>
        </r>
      </text>
    </comment>
    <comment ref="G79" authorId="0" shapeId="0" xr:uid="{0B9C1FC8-A230-4173-901E-18B32D163ADB}">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84" authorId="0" shapeId="0" xr:uid="{BA8B020B-63C7-4DD0-AAB3-A4AFC2443276}">
      <text>
        <r>
          <rPr>
            <b/>
            <sz val="9"/>
            <color indexed="81"/>
            <rFont val="Tahoma"/>
            <family val="2"/>
          </rPr>
          <t xml:space="preserve">Vous devez faire une classification pour chaque fonction exercée. Chacune est proratisée par rapport au temps de travail
</t>
        </r>
      </text>
    </comment>
    <comment ref="G84" authorId="0" shapeId="0" xr:uid="{F5BEA58A-159A-4984-88AB-D1DDA96E9248}">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JMBC</author>
  </authors>
  <commentList>
    <comment ref="G188" authorId="0" shapeId="0" xr:uid="{E7DE6B7F-6220-47D2-8420-43A0823B38E1}">
      <text>
        <r>
          <rPr>
            <b/>
            <sz val="9"/>
            <color indexed="81"/>
            <rFont val="Tahoma"/>
            <family val="2"/>
          </rPr>
          <t>5 semaines</t>
        </r>
        <r>
          <rPr>
            <sz val="9"/>
            <color indexed="81"/>
            <rFont val="Tahoma"/>
            <family val="2"/>
          </rPr>
          <t xml:space="preserve"> pour les salariés embauchés à partir du 01/09/2022.
 De </t>
        </r>
        <r>
          <rPr>
            <b/>
            <sz val="9"/>
            <color indexed="81"/>
            <rFont val="Tahoma"/>
            <family val="2"/>
          </rPr>
          <t>6 à 11 semaines</t>
        </r>
        <r>
          <rPr>
            <sz val="9"/>
            <color indexed="81"/>
            <rFont val="Tahoma"/>
            <family val="2"/>
          </rPr>
          <t xml:space="preserve"> pour les salariés embauchés sous l'ancienne convention collective
</t>
        </r>
      </text>
    </comment>
    <comment ref="G199" authorId="0" shapeId="0" xr:uid="{26501E3E-EA5A-42C1-B6D3-BF385291FA5F}">
      <text>
        <r>
          <rPr>
            <b/>
            <sz val="9"/>
            <color indexed="81"/>
            <rFont val="Tahoma"/>
            <family val="2"/>
          </rPr>
          <t xml:space="preserve">Les bonifications </t>
        </r>
        <r>
          <rPr>
            <sz val="9"/>
            <color indexed="81"/>
            <rFont val="Tahoma"/>
            <family val="2"/>
          </rPr>
          <t>ne sont pas prévues dans la convention collective mais reste possible dans toute négociation.</t>
        </r>
      </text>
    </comment>
    <comment ref="G206" authorId="0" shapeId="0" xr:uid="{349C242B-9320-485F-B8C5-4144CA434C15}">
      <text>
        <r>
          <rPr>
            <b/>
            <sz val="9"/>
            <color indexed="81"/>
            <rFont val="Tahoma"/>
            <family val="2"/>
          </rPr>
          <t xml:space="preserve">Minimum 110 %
</t>
        </r>
      </text>
    </comment>
    <comment ref="G211" authorId="0" shapeId="0" xr:uid="{B2BC30C2-1238-4BD7-9E58-DF7FD98AFD2F}">
      <text>
        <r>
          <rPr>
            <sz val="9"/>
            <color indexed="81"/>
            <rFont val="Tahoma"/>
            <family val="2"/>
          </rPr>
          <t xml:space="preserve">Par exemple, </t>
        </r>
        <r>
          <rPr>
            <b/>
            <sz val="9"/>
            <color indexed="81"/>
            <rFont val="Tahoma"/>
            <family val="2"/>
          </rPr>
          <t xml:space="preserve">50% si vous êtes à mi-temps. 
</t>
        </r>
        <r>
          <rPr>
            <sz val="9"/>
            <color indexed="81"/>
            <rFont val="Tahoma"/>
            <family val="2"/>
          </rPr>
          <t>SI vous êtes à temps plein, laissez 100 %</t>
        </r>
      </text>
    </comment>
    <comment ref="D216" authorId="0" shapeId="0" xr:uid="{2A52D0F2-A1A3-4D42-88B5-B9E4CDA25F9E}">
      <text>
        <r>
          <rPr>
            <b/>
            <sz val="9"/>
            <color indexed="81"/>
            <rFont val="Tahoma"/>
            <family val="2"/>
          </rPr>
          <t xml:space="preserve">Vous devez faire une classification pour chaque fonction exercée. Chacune est proratisée par rapport au temps de travail
</t>
        </r>
      </text>
    </comment>
    <comment ref="G216" authorId="0" shapeId="0" xr:uid="{9B0290E1-7C81-4EBE-A376-F062F317B757}">
      <text>
        <r>
          <rPr>
            <b/>
            <sz val="9"/>
            <color indexed="81"/>
            <rFont val="Tahoma"/>
            <family val="2"/>
          </rPr>
          <t xml:space="preserve">100 % </t>
        </r>
        <r>
          <rPr>
            <sz val="9"/>
            <color indexed="81"/>
            <rFont val="Tahoma"/>
            <family val="2"/>
          </rPr>
          <t xml:space="preserve">si vous n'excercez que cette fonction
</t>
        </r>
        <r>
          <rPr>
            <b/>
            <sz val="9"/>
            <color indexed="81"/>
            <rFont val="Tahoma"/>
            <family val="2"/>
          </rPr>
          <t xml:space="preserve">50 % (ou 30 ou 75..) si vous exercez d'autres fonctions. </t>
        </r>
        <r>
          <rPr>
            <sz val="9"/>
            <color indexed="81"/>
            <rFont val="Tahoma"/>
            <family val="2"/>
          </rPr>
          <t xml:space="preserve">
Il faut alors faire le calcul pour toutes vos fonctions pour connaitre votre rémunéation globale</t>
        </r>
      </text>
    </comment>
  </commentList>
</comments>
</file>

<file path=xl/sharedStrings.xml><?xml version="1.0" encoding="utf-8"?>
<sst xmlns="http://schemas.openxmlformats.org/spreadsheetml/2006/main" count="12654" uniqueCount="417">
  <si>
    <t xml:space="preserve">VOTRE FONCTION : </t>
  </si>
  <si>
    <t>Pour chaque critère classant, déterminez le degré (la ligne) qui correspond le mieux à la réalité de votre fonction.</t>
  </si>
  <si>
    <t>Degré</t>
  </si>
  <si>
    <t> Autonomie responsabilisante Cat. 1 Ouvrier Employé</t>
  </si>
  <si>
    <t>Points
Reportez seulement les points du degré choisi</t>
  </si>
  <si>
    <t xml:space="preserve">L'autonomie recouvre le niveau de latitude et de marge de manœuvre laissé au salarié dans l’emploi 
(par exemple, dans l’organisation du travail, dans la prise de décision).
</t>
  </si>
  <si>
    <t>Moyens et méthodes</t>
  </si>
  <si>
    <t>Surveillance et contrôle</t>
  </si>
  <si>
    <t xml:space="preserve">Application de consignes précises ou de procédures connues ou de modes opératoires déterminés. </t>
  </si>
  <si>
    <t xml:space="preserve">Les moyens à mettre en œuvre sont définis ou connus en amont. </t>
  </si>
  <si>
    <t>Vérifications pouvant être fréquentes et systématisables.</t>
  </si>
  <si>
    <t xml:space="preserve">Les moyens à mettre en œuvre sont à choisir parmi un nombre limité de solutions définies en amont. </t>
  </si>
  <si>
    <t>Vérifications réalisables de façon non systématique.</t>
  </si>
  <si>
    <t xml:space="preserve">Activités définies par des instructions générales. </t>
  </si>
  <si>
    <t xml:space="preserve">Choix des moyens et méthode à mettre en œuvre à effectuer parmi un ensemble de méthodes connues. </t>
  </si>
  <si>
    <t>Vérifications non systématiques et a posteriori, portant sur l’atteinte des résultats dans les délais convenus et le respect des procédures préconisées.</t>
  </si>
  <si>
    <t> Autonomie responsabilisante  Cat.2  Technicien, agent de maitrise</t>
  </si>
  <si>
    <t xml:space="preserve">Vérifications non systématiques et a posteriori, portant sur l’atteinte des résultats dans les délais convenus et le respect des procédures préconisées. </t>
  </si>
  <si>
    <t xml:space="preserve">La prise en compte des aléas nécessite l’adaptation des moyens et méthodes à mettre en œuvre. </t>
  </si>
  <si>
    <t>Vérifications non systématiques et a posteriori.</t>
  </si>
  <si>
    <t>Axes de travail fixant les objectifs à atteindre.</t>
  </si>
  <si>
    <t>Autonomie dans le choix des moyens et méthodes à mettre en œuvre pour la réalisation des objectifs</t>
  </si>
  <si>
    <t>Vérification a posteriori, faisant l’objet d’une évaluation globale.</t>
  </si>
  <si>
    <t> Autonomie responsabilisante  Cat. 3 Cadre</t>
  </si>
  <si>
    <t xml:space="preserve">Axes de travail fixant les objectifs à atteindre. </t>
  </si>
  <si>
    <t xml:space="preserve">Autonomie dans le choix des moyens et méthodes à mettre en œuvre pour la réalisation des objectifs. </t>
  </si>
  <si>
    <t xml:space="preserve">Directives générales fixant les objectifs à atteindre. </t>
  </si>
  <si>
    <t xml:space="preserve"> Autonomie dans la conception des moyens et méthodes à mettre en œuvre pour la réalisation des objectifs.</t>
  </si>
  <si>
    <t xml:space="preserve">Délégation directe et explicite de la direction pour l'élaboration de la stratégie d'un service /d'un pôle dont l’emploi a la responsabilité </t>
  </si>
  <si>
    <t xml:space="preserve">Délégation de la direction pour l’arbitrage sur les ressources à mettre en œuvre (ressources qui peuvent, par exemple, être financières, budgétaires, humaines) </t>
  </si>
  <si>
    <t>L’activité s’apprécie à moyen-long terme, à partir des résultats globaux de l’organisme/du centre de formation.</t>
  </si>
  <si>
    <t>Relationnel professionnel Cat. 1 Ouvrier Employé</t>
  </si>
  <si>
    <r>
      <rPr>
        <b/>
        <sz val="14"/>
        <color rgb="FF000000"/>
        <rFont val="Calibri"/>
        <family val="2"/>
        <scheme val="minor"/>
      </rPr>
      <t>Points</t>
    </r>
    <r>
      <rPr>
        <b/>
        <sz val="10"/>
        <color rgb="FF000000"/>
        <rFont val="Calibri"/>
        <family val="2"/>
        <scheme val="minor"/>
      </rPr>
      <t xml:space="preserve">
Reportez seulement les points du degré choisi</t>
    </r>
  </si>
  <si>
    <t>Le relationnel recouvre les exigences relationnelles professionnelles de l’emploi, tant envers des acteurs internes  qu'externes (apprenants, clients, fournisseurs, partenaires).</t>
  </si>
  <si>
    <t>complexité des échanges</t>
  </si>
  <si>
    <t>Interlocuteurs</t>
  </si>
  <si>
    <t>compétences requises</t>
  </si>
  <si>
    <t>interlocuteurs internes ou externes</t>
  </si>
  <si>
    <t>...nécessitant de bien comprendre et se faire comprendre</t>
  </si>
  <si>
    <t>nécessitant une écoute attentive et la capacité à reformuler les demandes</t>
  </si>
  <si>
    <t>auprès d’interlocuteurs de même nature et/ou variant peu</t>
  </si>
  <si>
    <t>nécessitant une écoute attentive, la reformulation des demandes, une force de conviction et l'apport de conseil.</t>
  </si>
  <si>
    <t>Relationnel professionnel Cat.2  Technicien, agent de maitrise</t>
  </si>
  <si>
    <t>Échanges professionnels courants nécessitant de comprendre ses interlocuteurs et de se faire comprendre...</t>
  </si>
  <si>
    <t>... auprès d’interlocuteurs de même nature et/ou variant peu.</t>
  </si>
  <si>
    <t xml:space="preserve">Échanges professionnels courants nécessitant de comprendre ses interlocuteurs et de se faire comprendre... </t>
  </si>
  <si>
    <t>...auprès de différents types d’interlocuteurs, externes ou internes</t>
  </si>
  <si>
    <t xml:space="preserve"> Nécessite une écoute attentive de ses interlocuteurs, la reformulation de leurs demandes, une force de conviction et l’apport de conseils.</t>
  </si>
  <si>
    <t>Relationnel professionnel Cat. 3 Cadre</t>
  </si>
  <si>
    <t>auprès d’interlocuteurs et/ou publics multiples</t>
  </si>
  <si>
    <t xml:space="preserve">Requiert la construction d’argumentaires, l’apport de conseils, la structuration du déroulement d’un échange, la recherche d’information, la conduite de négociations complexes, etc. </t>
  </si>
  <si>
    <t>auprès d’interlocuteurs très variés (internes/externes ; clients/fournisseurs ; privé/institutionnel)</t>
  </si>
  <si>
    <t>Technicité Expertise Cat. 1 Ouvrier Employé</t>
  </si>
  <si>
    <t>Les compétences techniques et de l'expertise pris en compte sont celles exigées par l’emploi occupé, et non ceux détenus par la personne qui l’occupe. Ces compétences peuvent être acquises par la formation (initiale ou continue) et/ou par l'expérience professionnelle.</t>
  </si>
  <si>
    <t>niveau de technicité</t>
  </si>
  <si>
    <t>conditions de maitrise</t>
  </si>
  <si>
    <t>encadrement, consignes</t>
  </si>
  <si>
    <t xml:space="preserve"> pouvant être apprises sur le terrain. </t>
  </si>
  <si>
    <t>Les tâches sont définies par des consignes précises.</t>
  </si>
  <si>
    <t>Opérations variées</t>
  </si>
  <si>
    <t>mise en œuvre des savoir-faire et/ou savoir-agir variés...</t>
  </si>
  <si>
    <t>...dans le cadre d’objectifs déterminés</t>
  </si>
  <si>
    <t>Technicité Expertise  Cat.2  Technicien, agent de maitrise</t>
  </si>
  <si>
    <t>La fonction implique de mettre en œuvre des savoir-faire et/ou savoir-agir variés...</t>
  </si>
  <si>
    <t>activités évolutives</t>
  </si>
  <si>
    <t>activités complexes</t>
  </si>
  <si>
    <t>dans un ou plusieurs domaines d’activités</t>
  </si>
  <si>
    <t>ensemble des activités d'un seul domaine de spécialité</t>
  </si>
  <si>
    <t>dans au moins un domaine d’activité</t>
  </si>
  <si>
    <t>Technicité Expertise  Cat. 3 Cadre</t>
  </si>
  <si>
    <t>...auprès d’interlocuteurs internes ou externes</t>
  </si>
  <si>
    <t> Management d'équipe ou de projet Cat.2  Technicien, agent de maitrise</t>
  </si>
  <si>
    <t>Ensemble des actions engagées par la structure afin de gérer différentes ressources (humaines, économiques, techniques) et / ou de définir, de concevoir, d'initier et de réaliser un ou des projets en vue d'atteindre les objectifs fixés</t>
  </si>
  <si>
    <t>nature du management</t>
  </si>
  <si>
    <t>nature et degré d'autonomie des personnes encadrées ou animées</t>
  </si>
  <si>
    <t>d'ouvrier employé ou technicien</t>
  </si>
  <si>
    <r>
      <t xml:space="preserve">Encadrement </t>
    </r>
    <r>
      <rPr>
        <sz val="11"/>
        <color theme="1"/>
        <rFont val="Calibri"/>
        <family val="2"/>
        <scheme val="minor"/>
      </rPr>
      <t/>
    </r>
  </si>
  <si>
    <t xml:space="preserve">d'une ou de plusieurs équipes de collaborateurs et animation d'une équipe projet. </t>
  </si>
  <si>
    <t> Management d'équipe ou de projet  Cat. 3 Cadre</t>
  </si>
  <si>
    <t>d'une ou de plusieurs équipes de collaborateurs ou d'une équipe projet.</t>
  </si>
  <si>
    <t>d'équipes, de réunions, de groupes de travail.</t>
  </si>
  <si>
    <t>de plusieurs équipes et/ou secteurs de l’établissement</t>
  </si>
  <si>
    <t>Pédagogie et didactique  Cat. 2 Technicien, agent de maitrise</t>
  </si>
  <si>
    <t>Activités</t>
  </si>
  <si>
    <t>Nature</t>
  </si>
  <si>
    <t>Destinataires</t>
  </si>
  <si>
    <t>domaine et discipline</t>
  </si>
  <si>
    <t xml:space="preserve">d'apprenant / d’activités </t>
  </si>
  <si>
    <t>dans un domaine professionnel.</t>
  </si>
  <si>
    <t xml:space="preserve"> prenant en compte la diversité des publics.</t>
  </si>
  <si>
    <t>dans un domaine professionnel ou une discipline.</t>
  </si>
  <si>
    <t>Pédagogie et didactique Cat. 3 Cadre</t>
  </si>
  <si>
    <t>Construction  (conception) et mise en œuvre et animation des situations d'enseignement et d'apprentissage
Évaluation des progrès et des acquisitions des apprenants.</t>
  </si>
  <si>
    <t xml:space="preserve"> prenant en compte la diversité des publics</t>
  </si>
  <si>
    <t xml:space="preserve">dans un domaine professionnel ou une discipline. </t>
  </si>
  <si>
    <t xml:space="preserve">Capacité de personnalisation et individualisation des pratiques pédagogiques et éducatives. </t>
  </si>
  <si>
    <t xml:space="preserve">dans plusieurs domaines professionnels ou disciplines </t>
  </si>
  <si>
    <t>et donnant lieu à des publications dans un ou plusieurs domaines/disciplines, dans les méthodes pédagogiques et didactiques.</t>
  </si>
  <si>
    <t>Formations Catégorie 1</t>
  </si>
  <si>
    <t>POINTS à reporter si vous êtes concernés</t>
  </si>
  <si>
    <t>PVS</t>
  </si>
  <si>
    <t>Formations certifiantes ou qualifiantes</t>
  </si>
  <si>
    <t xml:space="preserve"> Formations Catégorie 2</t>
  </si>
  <si>
    <t>Enseignant-formateur</t>
  </si>
  <si>
    <t>Formations  Catégorie 3</t>
  </si>
  <si>
    <t>Personnel Gestion administrative, financière, RH</t>
  </si>
  <si>
    <t>Titre de coordinateur opérationnel</t>
  </si>
  <si>
    <t>Indiquer ici votre nombre de semaine de congés payés (5 minimum)</t>
  </si>
  <si>
    <t>Indiquer ici  votre nombre d'année d'ancienneté</t>
  </si>
  <si>
    <t>Indice de catégorie, Catégorie 1</t>
  </si>
  <si>
    <t>Colonne1</t>
  </si>
  <si>
    <t>Colonne2</t>
  </si>
  <si>
    <t>Indice de rémunération</t>
  </si>
  <si>
    <t>Si vous êtes en forfait jour</t>
  </si>
  <si>
    <t>indiquez le coefficient de majoration (sinon, laissez 100)</t>
  </si>
  <si>
    <t>Rémunération brute annuelle pour un temps plein</t>
  </si>
  <si>
    <t>Rémunération brute mensuelle pour un temps plein</t>
  </si>
  <si>
    <t>Pour les salariés en poste avant le 1er septembre 2022 : votre rémunération ne peut pas baisser par rapport à celle d'aout 2022.</t>
  </si>
  <si>
    <t>...en utilisant des outils techniques ou en mettant en œuvre des savoir-faire.</t>
  </si>
  <si>
    <t>Les compétences d'un enseignant-formateur, qui permettent de conduire efficacement un acte de formation, paraissent au travers : des savoirs dispensés (connaissances, théorie disciplinaire...), de son savoir faire (méthodologie, démarches...), de son savoir être (logique comportementaliste, communication non verbale...). Uniquement pour les enseignants formateurs</t>
  </si>
  <si>
    <t>Nature des instructions</t>
  </si>
  <si>
    <t>nécessitant une écoute attentive de ses interlocuteurs, la reformulation de lues demandes, une force de conviction et l'apport de conseil</t>
  </si>
  <si>
    <t xml:space="preserve"> engageant de manière significative et décisive l’activité de l’établissement, du centre, de l’antenne ...
Nécessitant de faire preuve de persuasion, de diplomatie, de conduite de négociation et de représentation de l'entreprise auprès d'acteurs privés ou institutionnels</t>
  </si>
  <si>
    <t xml:space="preserve"> Évaluation des progrès et des acquisitions des apprenants 
</t>
  </si>
  <si>
    <t>mise en œuvre et animation des situations d'enseignement et d'apprentissage
 Évaluation des progrès et des acquisitions des apprenants.</t>
  </si>
  <si>
    <t>Échanges professionnels courants</t>
  </si>
  <si>
    <t>Échanges professionnels complexes et déterminants pour la tenue de l’emploi et la réalisation des objectifs.</t>
  </si>
  <si>
    <t>Colonne3</t>
  </si>
  <si>
    <t>Dans l'encadré vert, reportez sur cette ligne le nombre de points correspondants (la ligne devient verte)</t>
  </si>
  <si>
    <t>Bonification éventuelle en points</t>
  </si>
  <si>
    <t>Quotité de votre temps de travail total par rapport à un temps plein.</t>
  </si>
  <si>
    <t>Quotité de travail pour cette fonction par rapport à votre temps de travail</t>
  </si>
  <si>
    <t>Rémunération brute annuelle si vous n'exercez que cette fonction</t>
  </si>
  <si>
    <t>Rémunération brute mensuelle si vous n'exercez que cette fonction</t>
  </si>
  <si>
    <t>Votre rémunération brute annuelle pour cette fonction si vous exercez d'autres fonctions</t>
  </si>
  <si>
    <t>Valeur du point convention collective (Brut annuel)</t>
  </si>
  <si>
    <t>Critères classant congés payés</t>
  </si>
  <si>
    <t>Points liés à l'ancienneté</t>
  </si>
  <si>
    <t>Autres critères classants</t>
  </si>
  <si>
    <t>Le relationnel recouvre les exigences relationnelles professionnelles de l’emploi, 
tant envers des acteurs internes  qu'externes (apprenants, clients, fournisseurs, partenaires).</t>
  </si>
  <si>
    <r>
      <t>Encadrement</t>
    </r>
    <r>
      <rPr>
        <sz val="14"/>
        <color theme="1"/>
        <rFont val="Times New Roman"/>
        <family val="1"/>
      </rPr>
      <t xml:space="preserve">  ou animation </t>
    </r>
  </si>
  <si>
    <r>
      <t xml:space="preserve">Encadrement, </t>
    </r>
    <r>
      <rPr>
        <sz val="14"/>
        <color theme="1"/>
        <rFont val="Times New Roman"/>
        <family val="1"/>
      </rPr>
      <t xml:space="preserve">animation ou pilotage </t>
    </r>
  </si>
  <si>
    <r>
      <t>Encadrement et responsabilité</t>
    </r>
    <r>
      <rPr>
        <sz val="14"/>
        <color theme="1"/>
        <rFont val="Times New Roman"/>
        <family val="1"/>
      </rPr>
      <t xml:space="preserve"> .</t>
    </r>
  </si>
  <si>
    <r>
      <t xml:space="preserve">Nécessite la construction d’argumentaires, d’explications </t>
    </r>
    <r>
      <rPr>
        <sz val="14"/>
        <color rgb="FFFF0000"/>
        <rFont val="Times New Roman"/>
        <family val="1"/>
      </rPr>
      <t>pédagogiques</t>
    </r>
    <r>
      <rPr>
        <sz val="14"/>
        <color theme="1"/>
        <rFont val="Times New Roman"/>
        <family val="1"/>
      </rPr>
      <t>, la capacité à mobiliser ses interlocuteurs .</t>
    </r>
  </si>
  <si>
    <r>
      <t xml:space="preserve">Échanges professionnels </t>
    </r>
    <r>
      <rPr>
        <sz val="14"/>
        <color rgb="FF000000"/>
        <rFont val="Times New Roman"/>
        <family val="1"/>
      </rPr>
      <t>élémentaires</t>
    </r>
  </si>
  <si>
    <r>
      <t xml:space="preserve">Échanges professionnels </t>
    </r>
    <r>
      <rPr>
        <sz val="14"/>
        <color rgb="FF000000"/>
        <rFont val="Times New Roman"/>
        <family val="1"/>
      </rPr>
      <t>courants...</t>
    </r>
  </si>
  <si>
    <r>
      <t xml:space="preserve">Échanges professionnels </t>
    </r>
    <r>
      <rPr>
        <sz val="14"/>
        <color rgb="FF000000"/>
        <rFont val="Times New Roman"/>
        <family val="1"/>
      </rPr>
      <t>très complexes</t>
    </r>
    <r>
      <rPr>
        <sz val="14"/>
        <color theme="1"/>
        <rFont val="Times New Roman"/>
        <family val="1"/>
      </rPr>
      <t xml:space="preserve"> avec la conduite de </t>
    </r>
    <r>
      <rPr>
        <sz val="14"/>
        <color rgb="FF000000"/>
        <rFont val="Times New Roman"/>
        <family val="1"/>
      </rPr>
      <t>négociations stratégiques</t>
    </r>
    <r>
      <rPr>
        <sz val="14"/>
        <color theme="1"/>
        <rFont val="Times New Roman"/>
        <family val="1"/>
      </rPr>
      <t xml:space="preserve"> </t>
    </r>
    <r>
      <rPr>
        <sz val="11"/>
        <color theme="1"/>
        <rFont val="Calibri"/>
        <family val="2"/>
        <scheme val="minor"/>
      </rPr>
      <t/>
    </r>
  </si>
  <si>
    <r>
      <t>La technicité est limitée, le travail est constitué d'</t>
    </r>
    <r>
      <rPr>
        <sz val="14"/>
        <color rgb="FFFF0000"/>
        <rFont val="Times New Roman"/>
        <family val="1"/>
      </rPr>
      <t>une ou plusieurs</t>
    </r>
    <r>
      <rPr>
        <sz val="14"/>
        <color theme="1"/>
        <rFont val="Times New Roman"/>
        <family val="1"/>
      </rPr>
      <t xml:space="preserve"> </t>
    </r>
    <r>
      <rPr>
        <sz val="14"/>
        <color rgb="FF000000"/>
        <rFont val="Times New Roman"/>
        <family val="1"/>
      </rPr>
      <t>tâches simples...</t>
    </r>
  </si>
  <si>
    <r>
      <t xml:space="preserve">Réalisation de </t>
    </r>
    <r>
      <rPr>
        <sz val="14"/>
        <color rgb="FF000000"/>
        <rFont val="Times New Roman"/>
        <family val="1"/>
      </rPr>
      <t xml:space="preserve">travaux </t>
    </r>
    <r>
      <rPr>
        <sz val="14"/>
        <color theme="1"/>
        <rFont val="Times New Roman"/>
        <family val="1"/>
      </rPr>
      <t xml:space="preserve">d'exécution </t>
    </r>
    <r>
      <rPr>
        <sz val="14"/>
        <color rgb="FF000000"/>
        <rFont val="Times New Roman"/>
        <family val="1"/>
      </rPr>
      <t>simples et répétitifs...</t>
    </r>
  </si>
  <si>
    <r>
      <t xml:space="preserve">...dans le cadre </t>
    </r>
    <r>
      <rPr>
        <sz val="14"/>
        <color rgb="FF000000"/>
        <rFont val="Times New Roman"/>
        <family val="1"/>
      </rPr>
      <t>d’objectifs déterminés</t>
    </r>
    <r>
      <rPr>
        <sz val="14"/>
        <color theme="1"/>
        <rFont val="Times New Roman"/>
        <family val="1"/>
      </rPr>
      <t>.</t>
    </r>
  </si>
  <si>
    <r>
      <t>Technicité</t>
    </r>
    <r>
      <rPr>
        <sz val="14"/>
        <color theme="1"/>
        <rFont val="Times New Roman"/>
        <family val="1"/>
      </rPr>
      <t xml:space="preserve">  permettant la </t>
    </r>
    <r>
      <rPr>
        <sz val="14"/>
        <color rgb="FF000000"/>
        <rFont val="Times New Roman"/>
        <family val="1"/>
      </rPr>
      <t>réalisation de travaux demandés</t>
    </r>
    <r>
      <rPr>
        <sz val="14"/>
        <color theme="1"/>
        <rFont val="Times New Roman"/>
        <family val="1"/>
      </rPr>
      <t>.</t>
    </r>
  </si>
  <si>
    <r>
      <t xml:space="preserve">La fonction implique une </t>
    </r>
    <r>
      <rPr>
        <sz val="14"/>
        <color rgb="FF000000"/>
        <rFont val="Times New Roman"/>
        <family val="1"/>
      </rPr>
      <t>expertise reconnue</t>
    </r>
    <r>
      <rPr>
        <sz val="14"/>
        <color theme="1"/>
        <rFont val="Times New Roman"/>
        <family val="1"/>
      </rPr>
      <t xml:space="preserve"> </t>
    </r>
  </si>
  <si>
    <r>
      <t>...d'expertise de l'ensemble des activités d'un ou plusieurs domaines de spécialité dans des contexte variés r</t>
    </r>
    <r>
      <rPr>
        <strike/>
        <sz val="14"/>
        <color rgb="FFFF0000"/>
        <rFont val="Times New Roman"/>
        <family val="1"/>
      </rPr>
      <t>elevant d'un ou plusieurs domaines d’activités.</t>
    </r>
  </si>
  <si>
    <r>
      <t xml:space="preserve">La fonction implique une </t>
    </r>
    <r>
      <rPr>
        <sz val="14"/>
        <color rgb="FF000000"/>
        <rFont val="Times New Roman"/>
        <family val="1"/>
      </rPr>
      <t>expertise reconnue...</t>
    </r>
  </si>
  <si>
    <r>
      <t>...</t>
    </r>
    <r>
      <rPr>
        <sz val="14"/>
        <color rgb="FFFF0000"/>
        <rFont val="Times New Roman"/>
        <family val="1"/>
      </rPr>
      <t xml:space="preserve">de l'ensemble des activités </t>
    </r>
    <r>
      <rPr>
        <sz val="14"/>
        <color theme="1"/>
        <rFont val="Times New Roman"/>
        <family val="1"/>
      </rPr>
      <t>dans au moins un domaine d’activité</t>
    </r>
  </si>
  <si>
    <r>
      <t>Expertise</t>
    </r>
    <r>
      <rPr>
        <sz val="14"/>
        <color theme="1"/>
        <rFont val="Times New Roman"/>
        <family val="1"/>
      </rPr>
      <t xml:space="preserve"> permettant d’apporter une réponse pertinente aux </t>
    </r>
    <r>
      <rPr>
        <sz val="14"/>
        <color rgb="FF000000"/>
        <rFont val="Times New Roman"/>
        <family val="1"/>
      </rPr>
      <t>situations professionnelles complexes...</t>
    </r>
  </si>
  <si>
    <r>
      <t>...</t>
    </r>
    <r>
      <rPr>
        <sz val="14"/>
        <color rgb="FFFF0000"/>
        <rFont val="Times New Roman"/>
        <family val="1"/>
      </rPr>
      <t xml:space="preserve">de l'ensemble des activités d'un ou plusieurs domaines de spécialité dans des contexte variés </t>
    </r>
    <r>
      <rPr>
        <strike/>
        <sz val="14"/>
        <color rgb="FFFF0000"/>
        <rFont val="Times New Roman"/>
        <family val="1"/>
      </rPr>
      <t>relevant d'un ou plusieurs domaines d’activités.</t>
    </r>
  </si>
  <si>
    <r>
      <t>Expertise et expérience</t>
    </r>
    <r>
      <rPr>
        <sz val="14"/>
        <color theme="1"/>
        <rFont val="Times New Roman"/>
        <family val="1"/>
      </rPr>
      <t xml:space="preserve"> permettant de </t>
    </r>
    <r>
      <rPr>
        <sz val="14"/>
        <color rgb="FF000000"/>
        <rFont val="Times New Roman"/>
        <family val="1"/>
      </rPr>
      <t>se positionner en conseil</t>
    </r>
    <r>
      <rPr>
        <sz val="14"/>
        <color theme="1"/>
        <rFont val="Times New Roman"/>
        <family val="1"/>
      </rPr>
      <t>,...</t>
    </r>
  </si>
  <si>
    <r>
      <t xml:space="preserve">Responsabilité </t>
    </r>
    <r>
      <rPr>
        <sz val="14"/>
        <color rgb="FF000000"/>
        <rFont val="Times New Roman"/>
        <family val="1"/>
      </rPr>
      <t xml:space="preserve">d'un projet et supervision du travail </t>
    </r>
  </si>
  <si>
    <r>
      <t xml:space="preserve">réalisé par une ou plusieurs personnes
</t>
    </r>
    <r>
      <rPr>
        <sz val="14"/>
        <color rgb="FFFF0000"/>
        <rFont val="Times New Roman"/>
        <family val="1"/>
      </rPr>
      <t>D'ouvriers/employés et/ou de techniciens</t>
    </r>
  </si>
  <si>
    <r>
      <t xml:space="preserve">De </t>
    </r>
    <r>
      <rPr>
        <sz val="14"/>
        <color rgb="FF000000"/>
        <rFont val="Times New Roman"/>
        <family val="1"/>
      </rPr>
      <t>l'encadrement hiérarchique</t>
    </r>
    <r>
      <rPr>
        <sz val="14"/>
        <color theme="1"/>
        <rFont val="Times New Roman"/>
        <family val="1"/>
      </rPr>
      <t xml:space="preserve"> </t>
    </r>
  </si>
  <si>
    <r>
      <t>Participation à l'encadrement</t>
    </r>
    <r>
      <rPr>
        <sz val="14"/>
        <color theme="1"/>
        <rFont val="Times New Roman"/>
        <family val="1"/>
      </rPr>
      <t xml:space="preserve"> / animation, </t>
    </r>
    <r>
      <rPr>
        <sz val="14"/>
        <color rgb="FFFF0000"/>
        <rFont val="Times New Roman"/>
        <family val="1"/>
      </rPr>
      <t>sous la supervision d'un enseignant-formateur ou personnel en charge du groupe classe.</t>
    </r>
  </si>
  <si>
    <r>
      <t>Transmission des compétences</t>
    </r>
    <r>
      <rPr>
        <sz val="14"/>
        <color theme="1"/>
        <rFont val="Times New Roman"/>
        <family val="1"/>
      </rPr>
      <t xml:space="preserve"> </t>
    </r>
    <r>
      <rPr>
        <sz val="11"/>
        <color theme="1"/>
        <rFont val="Calibri"/>
        <family val="2"/>
        <scheme val="minor"/>
      </rPr>
      <t/>
    </r>
  </si>
  <si>
    <r>
      <t>Transmission des connaissances</t>
    </r>
    <r>
      <rPr>
        <sz val="14"/>
        <color theme="1"/>
        <rFont val="Times New Roman"/>
        <family val="1"/>
      </rPr>
      <t xml:space="preserve"> . </t>
    </r>
    <r>
      <rPr>
        <sz val="11"/>
        <color rgb="FF000000"/>
        <rFont val="Calibri"/>
        <family val="2"/>
        <scheme val="minor"/>
      </rPr>
      <t/>
    </r>
  </si>
  <si>
    <r>
      <t>Construction (</t>
    </r>
    <r>
      <rPr>
        <sz val="14"/>
        <color rgb="FFFF0000"/>
        <rFont val="Times New Roman"/>
        <family val="1"/>
      </rPr>
      <t xml:space="preserve">Conception), </t>
    </r>
    <r>
      <rPr>
        <sz val="14"/>
        <color rgb="FF000000"/>
        <rFont val="Times New Roman"/>
        <family val="1"/>
      </rPr>
      <t>mise en œuvre et animation des situations d'enseignement et d'apprentissage</t>
    </r>
  </si>
  <si>
    <t xml:space="preserve">Transmission des connaissances . </t>
  </si>
  <si>
    <r>
      <rPr>
        <sz val="14"/>
        <color rgb="FFFF0000"/>
        <rFont val="Times New Roman"/>
        <family val="1"/>
      </rPr>
      <t xml:space="preserve">ingénierie pédagogique favorisant </t>
    </r>
    <r>
      <rPr>
        <strike/>
        <sz val="14"/>
        <color rgb="FFFF0000"/>
        <rFont val="Times New Roman"/>
        <family val="1"/>
      </rPr>
      <t>avec</t>
    </r>
    <r>
      <rPr>
        <sz val="14"/>
        <color theme="1"/>
        <rFont val="Times New Roman"/>
        <family val="1"/>
      </rPr>
      <t xml:space="preserve"> des approches pédagogiques variées, multi modales. 
Contribution à la mise en place de pédagogies de projets en co-construction d'équipe.</t>
    </r>
  </si>
  <si>
    <r>
      <t xml:space="preserve">Spécialisation ciblée et pointue, </t>
    </r>
    <r>
      <rPr>
        <sz val="14"/>
        <color rgb="FFFF0000"/>
        <rFont val="Times New Roman"/>
        <family val="1"/>
      </rPr>
      <t xml:space="preserve">expertise </t>
    </r>
    <r>
      <rPr>
        <sz val="14"/>
        <color rgb="FF000000"/>
        <rFont val="Times New Roman"/>
        <family val="1"/>
      </rPr>
      <t>reconnue</t>
    </r>
    <r>
      <rPr>
        <sz val="14"/>
        <color theme="1"/>
        <rFont val="Times New Roman"/>
        <family val="1"/>
      </rPr>
      <t xml:space="preserve"> en tant que telle dans le milieu </t>
    </r>
    <r>
      <rPr>
        <sz val="14"/>
        <color rgb="FFFF0000"/>
        <rFont val="Times New Roman"/>
        <family val="1"/>
      </rPr>
      <t xml:space="preserve">pédagogique </t>
    </r>
    <r>
      <rPr>
        <strike/>
        <sz val="14"/>
        <color rgb="FFFF0000"/>
        <rFont val="Times New Roman"/>
        <family val="1"/>
      </rPr>
      <t>professionnel</t>
    </r>
    <r>
      <rPr>
        <strike/>
        <sz val="14"/>
        <color theme="1"/>
        <rFont val="Times New Roman"/>
        <family val="1"/>
      </rPr>
      <t>,</t>
    </r>
    <r>
      <rPr>
        <sz val="14"/>
        <color theme="1"/>
        <rFont val="Times New Roman"/>
        <family val="1"/>
      </rPr>
      <t xml:space="preserve"> reposant sur une forte capacité projective </t>
    </r>
  </si>
  <si>
    <r>
      <t xml:space="preserve">Diplôme, Titre, certification de </t>
    </r>
    <r>
      <rPr>
        <sz val="14"/>
        <color rgb="FF000000"/>
        <rFont val="Times New Roman"/>
        <family val="1"/>
      </rPr>
      <t>niveau 5 (BTS, DEUG)</t>
    </r>
  </si>
  <si>
    <r>
      <t xml:space="preserve">Diplôme, Titre, certification de </t>
    </r>
    <r>
      <rPr>
        <sz val="14"/>
        <color rgb="FF000000"/>
        <rFont val="Times New Roman"/>
        <family val="1"/>
      </rPr>
      <t>niveau 6 (Licence, licence pro)</t>
    </r>
  </si>
  <si>
    <r>
      <t xml:space="preserve">Diplôme, Titre, certification de </t>
    </r>
    <r>
      <rPr>
        <sz val="14"/>
        <color rgb="FF000000"/>
        <rFont val="Times New Roman"/>
        <family val="1"/>
      </rPr>
      <t>niveau 6 (Licence, licence pro, Master 1))</t>
    </r>
  </si>
  <si>
    <r>
      <t xml:space="preserve">Diplôme, Titre, certification de </t>
    </r>
    <r>
      <rPr>
        <sz val="14"/>
        <color rgb="FF000000"/>
        <rFont val="Times New Roman"/>
        <family val="1"/>
      </rPr>
      <t>niveau 7 (Master 2, DEA, DEAS, Diplôme ingénieur)</t>
    </r>
  </si>
  <si>
    <r>
      <t xml:space="preserve">Diplôme, Titre, certification e de </t>
    </r>
    <r>
      <rPr>
        <sz val="14"/>
        <color rgb="FF000000"/>
        <rFont val="Times New Roman"/>
        <family val="1"/>
      </rPr>
      <t>niveau 8 (Doctorat)</t>
    </r>
  </si>
  <si>
    <r>
      <rPr>
        <b/>
        <sz val="14"/>
        <color rgb="FF000000"/>
        <rFont val="Times New Roman"/>
        <family val="1"/>
      </rPr>
      <t>Degré capacitaire:</t>
    </r>
    <r>
      <rPr>
        <sz val="14"/>
        <color rgb="FF000000"/>
        <rFont val="Times New Roman"/>
        <family val="1"/>
      </rPr>
      <t xml:space="preserve"> uniquement si les compétences ne sont pas atteintes ET pour développer une  montée en compétences.
 Ne s'applique pas aux salariés en poste avant le 01/09/2022.</t>
    </r>
  </si>
  <si>
    <t>soit par ordre alphabétique</t>
  </si>
  <si>
    <t>soit par domaines et sous-domaines</t>
  </si>
  <si>
    <t>Accompagnant d’apprenants à besoins éducatifs particuliers</t>
  </si>
  <si>
    <t>Adjoint de Direction</t>
  </si>
  <si>
    <t>Adjoint en pastorale scolaire</t>
  </si>
  <si>
    <t>Administrateur réseau et système d’information</t>
  </si>
  <si>
    <t>Agent de gardiennage</t>
  </si>
  <si>
    <t>Agent de laboratoire</t>
  </si>
  <si>
    <t>Agent de maintenance bâtiments, équipements, services techniques</t>
  </si>
  <si>
    <t>Agent de service</t>
  </si>
  <si>
    <t>Aide-comptable</t>
  </si>
  <si>
    <t>Aide-cuisinier</t>
  </si>
  <si>
    <t>Aide-documentaliste</t>
  </si>
  <si>
    <t>Animateur (missions spécifiques complémentaires)</t>
  </si>
  <si>
    <t>Animateur en CDR</t>
  </si>
  <si>
    <t>Animateur sportif</t>
  </si>
  <si>
    <t>Assistant de direction</t>
  </si>
  <si>
    <t>Assistant éducateur de vie scolaire</t>
  </si>
  <si>
    <t>Assistant pédagogique</t>
  </si>
  <si>
    <t>Chargé d’accueil</t>
  </si>
  <si>
    <t>Chargé d’animation pastorale</t>
  </si>
  <si>
    <t>Chargé de communication et de relations extérieures</t>
  </si>
  <si>
    <t>Chargé de coopération et de mobilité internationales</t>
  </si>
  <si>
    <t>Chargé de développement commercial</t>
  </si>
  <si>
    <t>Chargé de développement d’actions d’animation avec le territoire</t>
  </si>
  <si>
    <t>Chargé de développement de projets et de mission d’études</t>
  </si>
  <si>
    <t>Chargé de mission (missions spécifiques complémentaires)</t>
  </si>
  <si>
    <t>Chargé de mission Inclusion et Handicap</t>
  </si>
  <si>
    <t>Chargé du développement partenarial</t>
  </si>
  <si>
    <t>Chargé du numérique éducatif et de la digitalisation</t>
  </si>
  <si>
    <t>Chef de cuisine</t>
  </si>
  <si>
    <t>Comptable</t>
  </si>
  <si>
    <t>Conseiller d’orientation et d’insertion</t>
  </si>
  <si>
    <t>Conducteur d’engins</t>
  </si>
  <si>
    <t>Conducteur de transports en commun</t>
  </si>
  <si>
    <t>Coordinateur de formation</t>
  </si>
  <si>
    <t>Coordinateur de Vie Scolaire</t>
  </si>
  <si>
    <t>Cuisinier</t>
  </si>
  <si>
    <t>Documentaliste</t>
  </si>
  <si>
    <t>Educateur de vie scolaire / Conseiller éducation</t>
  </si>
  <si>
    <t>Educateur sportif</t>
  </si>
  <si>
    <t>Gestionnaire de paie</t>
  </si>
  <si>
    <t>Gestionnaire des ressources humaines</t>
  </si>
  <si>
    <t>Infirmier</t>
  </si>
  <si>
    <t>Maître professionnel</t>
  </si>
  <si>
    <t>Moniteur</t>
  </si>
  <si>
    <t>Ouvrier d’exploitation et entreprises / ateliers supports</t>
  </si>
  <si>
    <t>Psychologue</t>
  </si>
  <si>
    <t>Responsable (missions spécifiques complémentaires)</t>
  </si>
  <si>
    <t>Responsable administratif et financier</t>
  </si>
  <si>
    <t>Responsable comptable</t>
  </si>
  <si>
    <t>Responsable d’expérimentation et de recherche</t>
  </si>
  <si>
    <t>Responsable d’exploitation et entreprises / ateliers supports</t>
  </si>
  <si>
    <t>Responsable de communication et de relations extérieures</t>
  </si>
  <si>
    <t xml:space="preserve"> Responsable de coopération et de mobilité internationales</t>
  </si>
  <si>
    <t>Responsable de développement commercial</t>
  </si>
  <si>
    <t>Responsable de développement d’actions d’animation avec le territoire</t>
  </si>
  <si>
    <t>Responsable de développement de projets et de mission d’études</t>
  </si>
  <si>
    <t>Responsable de développement partenarial</t>
  </si>
  <si>
    <t>Responsable de la démarche Qualité</t>
  </si>
  <si>
    <t>Responsable de maintenance bâtiments, équipements, services techniques</t>
  </si>
  <si>
    <t>Responsable de structure UFA, CFC, CFA, Sites</t>
  </si>
  <si>
    <t>Responsable de vie scolaire</t>
  </si>
  <si>
    <t>Responsable des ressources humaines</t>
  </si>
  <si>
    <t>Responsable hygiène, sécurité, prévention, environnement</t>
  </si>
  <si>
    <t>Responsable informatique et numérique</t>
  </si>
  <si>
    <t>Responsable pédagogique</t>
  </si>
  <si>
    <t>Secrétaire</t>
  </si>
  <si>
    <t>Secrétaire de direction</t>
  </si>
  <si>
    <t>Secrétaire-comptable</t>
  </si>
  <si>
    <t>Surveillant-veilleur de nuit</t>
  </si>
  <si>
    <t>Technicien d’expérimentation et de recherche</t>
  </si>
  <si>
    <t>Technicien d’exploitation et entreprises / ateliers supports</t>
  </si>
  <si>
    <t>Technicien de laboratoire</t>
  </si>
  <si>
    <t>Technicien de maintenance bâtiments, équipements, services techniques</t>
  </si>
  <si>
    <t>Technicien hygiène, sécurité, prévention, environnement</t>
  </si>
  <si>
    <t>Technicien informatique et numérique</t>
  </si>
  <si>
    <t>Formation Accompagnement</t>
  </si>
  <si>
    <t>Production d’actes de formation / Ingénierie de formation / Interface professionnelle</t>
  </si>
  <si>
    <t>Animation de dispositifs de formation, animation de centre de ressources</t>
  </si>
  <si>
    <t>Conseil et Accompagnement</t>
  </si>
  <si>
    <t>Santé</t>
  </si>
  <si>
    <t>Transversaux et supports</t>
  </si>
  <si>
    <t>Gestion administrative / financière / RH</t>
  </si>
  <si>
    <t>Gestion technique / règlementaire</t>
  </si>
  <si>
    <t>Gestion numérique</t>
  </si>
  <si>
    <t>Gestion prospective</t>
  </si>
  <si>
    <t>Diversification des activités</t>
  </si>
  <si>
    <t>Ateliers et entreprises supports</t>
  </si>
  <si>
    <t>Animation des territoires / Développement local</t>
  </si>
  <si>
    <t>Coopération internationale</t>
  </si>
  <si>
    <t>Missions spécifiques complémentaires</t>
  </si>
  <si>
    <t>Retour à l'index</t>
  </si>
  <si>
    <t xml:space="preserve">Animateur sportif </t>
  </si>
  <si>
    <t>Si vous voulez construire une fiche à partir de tous les critères d'une catégorie</t>
  </si>
  <si>
    <t xml:space="preserve">c'est ici : </t>
  </si>
  <si>
    <t>catégorie 1 tous critères</t>
  </si>
  <si>
    <t>catégorie 2 tous critères</t>
  </si>
  <si>
    <t>catégorie 3 tous critères</t>
  </si>
  <si>
    <t xml:space="preserve">Si vous voulez constuire une fiche à partir des critères de toutes les catégories, c'est ici : </t>
  </si>
  <si>
    <t>Tous critères, toutes catégories</t>
  </si>
  <si>
    <t>Outil de calcul des classifications et rémunération</t>
  </si>
  <si>
    <t>ŒFMT</t>
  </si>
  <si>
    <t>ATTENTION CETTE PAGE CONTIENT TOUS LES CRITERES DE TOUTES LES CATEGORIES. Pour une approche plus simple choississez une fonction dans l'index</t>
  </si>
  <si>
    <t>ATTENTION CETTE PAGE CONTIENT TOUS LES CRITERES de la catégorie 1. Pour une approche plus simple choississez une fonction dans l'index</t>
  </si>
  <si>
    <t>ATTENTION CETTE PAGE CONTIENT TOUS LES CRITERES de la catégorie 2. Pour une approche plus simple choississez une fonction dans l'index</t>
  </si>
  <si>
    <t>ATTENTION CETTE PAGE CONTIENT TOUS LES CRITERES de la catégorie 3. Pour une approche plus simple choississez une fonction dans l'index</t>
  </si>
  <si>
    <t>ANIMATRICE / ANIMATEUR  SPORTIF</t>
  </si>
  <si>
    <t>EDUCATEUR / EDUCATRICE SPORTIF</t>
  </si>
  <si>
    <t>SURVEILLANT.E - VEILLEUR / VEILLEUSE DE NUIT</t>
  </si>
  <si>
    <t>ENSEIGNANT.E-FORMATEUR/FORMATRICE non cadre</t>
  </si>
  <si>
    <t>Enseignant-Formateur non cadre</t>
  </si>
  <si>
    <t>Enseignant-Formateur cadre</t>
  </si>
  <si>
    <t>ENSEIGANT.E-FORMATRICE/FORMATEUR cadre</t>
  </si>
  <si>
    <t xml:space="preserve">Une fiche pratique pour comprendre le fonctionnement de la classification. </t>
  </si>
  <si>
    <t>Une fiche pratique pour comprendre le "reclassement" des salariés déjà en poste avant le 1er septembre 2022</t>
  </si>
  <si>
    <t>Attention : une seule ligne verte par critère classant. En descendant ensuite dans la page, suivez les consignes pour toutes les cases vertes.</t>
  </si>
  <si>
    <t>Un abécédaire pour s'appproprier toute la convention collective, pour connaitre notre analyse sur ce texte et savoir pourquoi nous ne l'avons pas signé ? Téléchargez notre lexique interactif.</t>
  </si>
  <si>
    <r>
      <t>Pour trouver votre</t>
    </r>
    <r>
      <rPr>
        <b/>
        <sz val="18"/>
        <color theme="1"/>
        <rFont val="Calibri"/>
        <family val="2"/>
        <scheme val="minor"/>
      </rPr>
      <t xml:space="preserve"> fonction  et calculer votre rémunération, </t>
    </r>
    <r>
      <rPr>
        <sz val="18"/>
        <color theme="1"/>
        <rFont val="Calibri"/>
        <family val="2"/>
        <scheme val="minor"/>
      </rPr>
      <t xml:space="preserve">vous avez le choix : </t>
    </r>
  </si>
  <si>
    <t xml:space="preserve">Mode d'emploi: </t>
  </si>
  <si>
    <t xml:space="preserve">
1/ Choississez la fonction dans une des listes ci-dessous
2/ Complétez la feuille de calcul en suivant les indications jusqu'en bas de la page. Les cases vertes sont à compléter.
3/ Les éléments de rémunération sont calculés en bas de la feuille.</t>
  </si>
  <si>
    <t>La classification se fait à partir des FONCTIONS. Si vous avez plusieurs fonctions, il faudra faire plusieurs classifications.</t>
  </si>
  <si>
    <t>Pour accéder à d'autres outils ou des classifications plus complexes : voir sur cette page.</t>
  </si>
  <si>
    <t>Convention collective des établissements et organismes de formation aux métiers du territoire</t>
  </si>
  <si>
    <t>Maitre/Maîtresse professionnel.le</t>
  </si>
  <si>
    <t>RESPONSABLE PEDAGOGIQUE</t>
  </si>
  <si>
    <t>AIDE DOCUMENTALISTE</t>
  </si>
  <si>
    <t>ASSISTANT.E PEDAGOGIQUE</t>
  </si>
  <si>
    <t>DOCUMENTALISTE</t>
  </si>
  <si>
    <t>MONITEUR / MONITRICE</t>
  </si>
  <si>
    <t>COORDINATRICE/COORDINATEUR de VIE SCOLAIRE</t>
  </si>
  <si>
    <t>CHARGé.e d'ANIMATION PASTORALE</t>
  </si>
  <si>
    <t>ADJOINT.E en PASTORALE SCOLAIRE</t>
  </si>
  <si>
    <t>PSYCHOLOGUE</t>
  </si>
  <si>
    <t>INFIRMIER.E</t>
  </si>
  <si>
    <t>CHARGé.e d'ACCUEIL</t>
  </si>
  <si>
    <t>SECRETAIRE</t>
  </si>
  <si>
    <t>SECRETAIRE-COMPTABLE</t>
  </si>
  <si>
    <t>AIDE COMPTABLE</t>
  </si>
  <si>
    <t>COMPTABLE</t>
  </si>
  <si>
    <t>RESPONSABLE COMPTABLE</t>
  </si>
  <si>
    <t>AGENT.E de GARDIENNAGE</t>
  </si>
  <si>
    <t>CONDUCTRICE/CONDUCTEUR de TRANSPORTS en COMMUN</t>
  </si>
  <si>
    <t>AGENT.E de MAINTENANCE BATIMENTS, EQUIPEMENTS, SERVICES TECHNIQUES</t>
  </si>
  <si>
    <t>RESPONSABLE de MAINTENANCE BATIMENTS, EQUIPEMENTS, SERVICES TECHNIQUES</t>
  </si>
  <si>
    <t>ACCOMPAGNANT.E d'APPRENANTS à BESOINS EDUCATIFS PARTICULIERS</t>
  </si>
  <si>
    <t>ADJOINT.E  de DIRECTION</t>
  </si>
  <si>
    <t>AGENT.E de SERVICE</t>
  </si>
  <si>
    <t>ANIMATEUR / ANIMATRICE en CDR</t>
  </si>
  <si>
    <t xml:space="preserve">ASSISANT.E de DIRECTION </t>
  </si>
  <si>
    <t>ASSISTANT.E EDUCATEUR/EDUCATRICE de  VIE SCOLAIRE</t>
  </si>
  <si>
    <t>CHARGé.E de MISSION INCLUSION et HANDICAP</t>
  </si>
  <si>
    <t>CHARGé.e du NUMERIQUE EDUCATIF et de la DIGITALISATION</t>
  </si>
  <si>
    <t>CONSEILLER.E d'ORIENTATION et d'INSERTION</t>
  </si>
  <si>
    <t>COORDINATRICE / COORDINATEUR de FORMATION</t>
  </si>
  <si>
    <t>EDUCATEUR / EDUCATRICE Vie Scolaire - CONSEILLER.E d'EDUCATION</t>
  </si>
  <si>
    <t>GESTIONNAIRE de PAIE</t>
  </si>
  <si>
    <t>GESTIONNAIRE de RESSOURCES HUMAINES</t>
  </si>
  <si>
    <t>RESPONSABLE ADMINISTRATIF et FINANCIER</t>
  </si>
  <si>
    <t>RESPONSABLE de la  DEMARCHE QUALITé</t>
  </si>
  <si>
    <t>RESPONSABLE de STRUCTURE UFA, CFC, CFA, Sites</t>
  </si>
  <si>
    <t>RESPONSABLE des RESSOURCES HUMAINES</t>
  </si>
  <si>
    <t>RESPONSABLE de la VIE SCOLAIRE</t>
  </si>
  <si>
    <t>SECRETAIRE de DIRECTION</t>
  </si>
  <si>
    <t>TECHNICIEN.NE HYGIENE, SECURITE, PREVENTION, ENVIRONNEMENT</t>
  </si>
  <si>
    <t>TECHNICIEN.NE de MAINTENANCE BATIMENTS, EQUIPEMENTS, SERVICES TECHNIQUES</t>
  </si>
  <si>
    <t xml:space="preserve">Fiche pratique sur le reclassement et l'indice majoré </t>
  </si>
  <si>
    <t>Calcul de l'indice majoré</t>
  </si>
  <si>
    <t>Valeur du point</t>
  </si>
  <si>
    <t xml:space="preserve">Rappel cet indice ne doit être utilisé que si la nouvelle classification est moins intéressante. Il ne dispense pas de faire sérieusement la ou les fiches de poste et la ou les classifications. </t>
  </si>
  <si>
    <r>
      <rPr>
        <b/>
        <i/>
        <sz val="11"/>
        <color rgb="FF000000"/>
        <rFont val="Calibri"/>
        <family val="2"/>
        <scheme val="minor"/>
      </rPr>
      <t>Rémunération mensuelle brute de base hors éléments exceptionnels de rémunération (primes exceptionnelles, heures supplémentaires ou complémentaires non contractuelles, rémunération liée à une mission ou responsabilité ponctuelle, ….)</t>
    </r>
    <r>
      <rPr>
        <i/>
        <sz val="11"/>
        <color rgb="FF000000"/>
        <rFont val="Calibri"/>
        <family val="2"/>
        <scheme val="minor"/>
      </rPr>
      <t xml:space="preserve"> perçue en application de leur contrat de travail.
Si, postérieurement au reclassement, le salarié bénéficie de points supplémentaires au titre de l’ancienneté, de l’évolution du poste, des critères classants, de missions complémentaires, ces points s’ajoutent à l’indice majoré.</t>
    </r>
  </si>
  <si>
    <t>1661.42</t>
  </si>
  <si>
    <t>Votre INDICE MAJORé 
est de :</t>
  </si>
  <si>
    <t xml:space="preserve">VOIR : </t>
  </si>
  <si>
    <t>Si c'est le cas, calculez votre indice majoré</t>
  </si>
  <si>
    <t>Indiquez ici votre salaire brut du mois d'août 2022</t>
  </si>
  <si>
    <t>RESPONSABLE HYGIENE, SECURITé, PRéVENTION, ENVIRONNEMENT</t>
  </si>
  <si>
    <t>AIDE CUISINIER.E</t>
  </si>
  <si>
    <t>CUISINIER.E</t>
  </si>
  <si>
    <t>CHEF de CUISINE</t>
  </si>
  <si>
    <t>TECHNICIEN.NE INFORMATIQUE et NUMERIQUE</t>
  </si>
  <si>
    <t>RESPONSABLE INFORMATIQUE et  NUMERIQUE</t>
  </si>
  <si>
    <t>TECHNICIEN RESEAU et SYSTÈME d'INFORMATION</t>
  </si>
  <si>
    <t>Technicien réseau et système d'information</t>
  </si>
  <si>
    <t>ADMINSTRATRICE/ADMINISTRATEUR RESEAU ET SYSTÈME INFORMATIQUE</t>
  </si>
  <si>
    <t>CHARGé.e de DEVELOPPEMENT de PROJET et de MISSION d'ETUDES</t>
  </si>
  <si>
    <t>RESPONSABLE de DEVELOPPEMENT de PROJET et de MISSIONS d'ETUDES</t>
  </si>
  <si>
    <t>CHARGé.e de DEVELOPPEMENT COMMERCIAL</t>
  </si>
  <si>
    <t>RESPONSABLE de DEVELOPPEMENT COMMERCIAL</t>
  </si>
  <si>
    <t>CHARGé.e de COMMUNICATION et de RELATIONS EXTERIEURES</t>
  </si>
  <si>
    <t>Cet outil est indicatif. En cas de doute il convient de se référer à la convention collective. N'hésitez pas à nous signaler toute erreur.</t>
  </si>
  <si>
    <t>Nous contacter</t>
  </si>
  <si>
    <t>RESPONSABLE de COMMUNICATION et de RELATIONS EXTERIEURES</t>
  </si>
  <si>
    <t>CONDUCTRICE / CONDUCTEUR d'ENGINS</t>
  </si>
  <si>
    <t>OUVRIER.E d'EXPLOITATION et ENTREPRISES / ATELIERS SUPPORTS</t>
  </si>
  <si>
    <t>TECHNICIEN d'EXPLOITATION et ENTEPRISES / ATELIERS SUPPORTS</t>
  </si>
  <si>
    <t>RESPONSABLE d'EXPLOITATION et ENTREPRISES / ATELIERS SUPPORTS</t>
  </si>
  <si>
    <t>TECHNICIEN.NE d'EXPERIMENTATION et de RECHERCHE</t>
  </si>
  <si>
    <t>RESPONSABLE d'EXPERIMENTATION et de RECHERCHE</t>
  </si>
  <si>
    <t>AGENT.E de LABORATOIRE</t>
  </si>
  <si>
    <t>TECHNICIEN.NE de LABORATOIRE</t>
  </si>
  <si>
    <t>CHARGé.e de DEVELOPPEMENT d'ACTIONS, d'ANIMATION AVEC LE TERRITOIRE</t>
  </si>
  <si>
    <t>RESPONSABLE de DEVELOPPEMENT d'ACTIONS, d'ANIMATION AVEC LE TERRITOIRE</t>
  </si>
  <si>
    <t>CHARGé.e de DEVELOPPEMENT PARTENARIAL</t>
  </si>
  <si>
    <t>RESPONSABLE de DEVELOPPEMENT PARTENARIAL</t>
  </si>
  <si>
    <t>CHARGé.e de COOPERATION et de MOBILITé INTERNATIONALES</t>
  </si>
  <si>
    <t>RESPONSABLE de COOPERATION et de MOBILITé INTERNATIONALES</t>
  </si>
  <si>
    <t>Mission spécifique complémentaire ANIMATEUR / ANIMATRICE</t>
  </si>
  <si>
    <t>CHARGé.e de MISSION, mission spécifique complémentaire</t>
  </si>
  <si>
    <t>Mission spécifique complémentaire : RESPONSABLE</t>
  </si>
  <si>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</si>
  <si>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r>
      <t xml:space="preserve">Les textes </t>
    </r>
    <r>
      <rPr>
        <sz val="11"/>
        <color rgb="FFFF0000"/>
        <rFont val="Calibri"/>
        <family val="2"/>
        <scheme val="minor"/>
      </rPr>
      <t>en rouge</t>
    </r>
    <r>
      <rPr>
        <sz val="11"/>
        <color theme="1"/>
        <rFont val="Calibri"/>
        <family val="2"/>
        <scheme val="minor"/>
      </rPr>
      <t xml:space="preserve"> ne sont pas dans la convention collective. Ils ont été rajoutés par le collège employeur unilatéralement.Vous pouvez ne pas en tenir compte.</t>
    </r>
  </si>
  <si>
    <t>e</t>
  </si>
  <si>
    <t>Indice de catégorie, Catégorie 3</t>
  </si>
  <si>
    <t>Indice de catégorie, Catégorie 2</t>
  </si>
  <si>
    <t>Indice de catégorie</t>
  </si>
  <si>
    <t>Les points ci-dessus sont des minimums. Vous pouvez bénéficier de points en plus. Indiquez-les ici :</t>
  </si>
  <si>
    <t>Si la bonification est en euros, convertissez-la en point</t>
  </si>
  <si>
    <t>Bonification en euros par an</t>
  </si>
  <si>
    <t>Total bonifications</t>
  </si>
  <si>
    <t>Bonification éventuelle en points/an</t>
  </si>
  <si>
    <t>Indiquer ici votre rémunération brute (temps plein) du mois d'aout 2022</t>
  </si>
  <si>
    <t>Ancien salarié : 
reportez le différentiel ci-contre
et conservez-le</t>
  </si>
  <si>
    <t>Indice théorique</t>
  </si>
  <si>
    <t>Différentiel 
à reporter à droite</t>
  </si>
  <si>
    <t xml:space="preserve">Votre indice 
ne doit pas 
être inférieur à </t>
  </si>
  <si>
    <t>…</t>
  </si>
  <si>
    <t>indice de rémunération (indice dit majoré si vous avez un différentiel)</t>
  </si>
  <si>
    <t>Si vous êtes en forfait jour, indiquez le coefficient de majoration (sinon, laissez 100)</t>
  </si>
  <si>
    <t>Votre rémunération brute mensuelle pour cette fonction si vous exercez d'autres fonctions</t>
  </si>
  <si>
    <t>(vous pouvez les identifer ici…)</t>
  </si>
  <si>
    <t>(ex: communication, suivi page facebook)</t>
  </si>
  <si>
    <t>équivalent en points/an</t>
  </si>
  <si>
    <t>CONVERTISSEUR €uros/points</t>
  </si>
  <si>
    <t>Quotité de votre temps de travail par rapport à un temps plein.</t>
  </si>
  <si>
    <t>Salariés en poste avant le 01/09/22, vérifiez votre garantie de rémunération ! (sinon allez directement aux dernières lignes)</t>
  </si>
  <si>
    <t>Compensation minima conventionnel</t>
  </si>
  <si>
    <t>Fiche 1</t>
  </si>
  <si>
    <t>ATTENTION CETTE VERSION N'EST PAS LA VERSION A JOUR</t>
  </si>
  <si>
    <t>Il s'agit de la version à jour lors de la mise en place de la nouvelle convention collective.</t>
  </si>
  <si>
    <t>Elle n'est conservée que pour les salariés, déjà en poste sous l'ancienne convention collective (avant le 1er septembre 2022)</t>
  </si>
  <si>
    <t>Je souhaite vérifier mon reclassement</t>
  </si>
  <si>
    <t>Je souhaite consulter la version à jour du calculateur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</si>
</sst>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43" formatCode="_-* #,##0.00_-;\-* #,##0.00_-;_-* &quot;-&quot;??_-;_-@_-"/>
  </numFmts>
  <fonts count="80"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20"/>
      <color theme="1"/>
      <name val="Calibri"/>
      <family val="2"/>
      <scheme val="minor"/>
    </font>
    <font>
      <sz val="18"/>
      <color rgb="FF002060"/>
      <name val="Calibri"/>
      <family val="2"/>
      <scheme val="minor"/>
    </font>
    <font>
      <b/>
      <sz val="10"/>
      <color rgb="FF000000"/>
      <name val="Calibri"/>
      <family val="2"/>
      <scheme val="minor"/>
    </font>
    <font>
      <b/>
      <sz val="18"/>
      <color rgb="FF000000"/>
      <name val="Calibri"/>
      <family val="2"/>
      <scheme val="minor"/>
    </font>
    <font>
      <sz val="16"/>
      <color rgb="FF4472C4"/>
      <name val="Calibri"/>
      <family val="2"/>
      <scheme val="minor"/>
    </font>
    <font>
      <sz val="10"/>
      <color rgb="FF000000"/>
      <name val="Calibri"/>
      <family val="2"/>
      <scheme val="minor"/>
    </font>
    <font>
      <b/>
      <sz val="14"/>
      <color rgb="FF000000"/>
      <name val="Calibri"/>
      <family val="2"/>
      <scheme val="minor"/>
    </font>
    <font>
      <sz val="11"/>
      <color rgb="FF000000"/>
      <name val="Calibri"/>
      <family val="2"/>
      <scheme val="minor"/>
    </font>
    <font>
      <sz val="18"/>
      <color rgb="FF000000"/>
      <name val="Calibri"/>
      <family val="2"/>
      <scheme val="minor"/>
    </font>
    <font>
      <sz val="11"/>
      <color theme="1"/>
      <name val="Arial Narrow"/>
      <family val="2"/>
    </font>
    <font>
      <b/>
      <sz val="12"/>
      <color rgb="FF000000"/>
      <name val="Arial Narrow"/>
      <family val="2"/>
    </font>
    <font>
      <sz val="12"/>
      <color rgb="FF000000"/>
      <name val="Arial Narrow"/>
      <family val="2"/>
    </font>
    <font>
      <b/>
      <sz val="12"/>
      <color theme="1"/>
      <name val="Arial Narrow"/>
      <family val="2"/>
    </font>
    <font>
      <i/>
      <sz val="11"/>
      <color theme="1"/>
      <name val="Calibri"/>
      <family val="2"/>
      <scheme val="minor"/>
    </font>
    <font>
      <b/>
      <sz val="9"/>
      <color indexed="81"/>
      <name val="Tahoma"/>
      <family val="2"/>
    </font>
    <font>
      <sz val="9"/>
      <color indexed="81"/>
      <name val="Tahoma"/>
      <family val="2"/>
    </font>
    <font>
      <sz val="8"/>
      <name val="Calibri"/>
      <family val="2"/>
      <scheme val="minor"/>
    </font>
    <font>
      <b/>
      <sz val="18"/>
      <color theme="1"/>
      <name val="Calibri"/>
      <family val="2"/>
      <scheme val="minor"/>
    </font>
    <font>
      <b/>
      <i/>
      <sz val="14"/>
      <color theme="1"/>
      <name val="Calibri"/>
      <family val="2"/>
      <scheme val="minor"/>
    </font>
    <font>
      <sz val="14"/>
      <color theme="1"/>
      <name val="Calibri"/>
      <family val="2"/>
      <scheme val="minor"/>
    </font>
    <font>
      <b/>
      <sz val="14"/>
      <color theme="1"/>
      <name val="Calibri"/>
      <family val="2"/>
      <scheme val="minor"/>
    </font>
    <font>
      <b/>
      <sz val="18"/>
      <color rgb="FFC00000"/>
      <name val="Calibri"/>
      <family val="2"/>
      <scheme val="minor"/>
    </font>
    <font>
      <b/>
      <sz val="18"/>
      <color rgb="FF7030A0"/>
      <name val="Calibri"/>
      <family val="2"/>
      <scheme val="minor"/>
    </font>
    <font>
      <b/>
      <sz val="13"/>
      <color theme="1"/>
      <name val="Calibri"/>
      <family val="2"/>
      <scheme val="minor"/>
    </font>
    <font>
      <sz val="14"/>
      <color rgb="FF000000"/>
      <name val="Times New Roman"/>
      <family val="1"/>
    </font>
    <font>
      <sz val="14"/>
      <color theme="1"/>
      <name val="Times New Roman"/>
      <family val="1"/>
    </font>
    <font>
      <b/>
      <sz val="12"/>
      <color rgb="FF000000"/>
      <name val="Calibri"/>
      <family val="2"/>
      <scheme val="minor"/>
    </font>
    <font>
      <sz val="14"/>
      <color rgb="FFFF0000"/>
      <name val="Times New Roman"/>
      <family val="1"/>
    </font>
    <font>
      <sz val="14"/>
      <color rgb="FF000000"/>
      <name val="Calibri"/>
      <family val="2"/>
      <scheme val="minor"/>
    </font>
    <font>
      <strike/>
      <sz val="14"/>
      <color rgb="FFFF0000"/>
      <name val="Times New Roman"/>
      <family val="1"/>
    </font>
    <font>
      <strike/>
      <sz val="14"/>
      <color theme="1"/>
      <name val="Times New Roman"/>
      <family val="1"/>
    </font>
    <font>
      <b/>
      <sz val="14"/>
      <color rgb="FF000000"/>
      <name val="Times New Roman"/>
      <family val="1"/>
    </font>
    <font>
      <b/>
      <sz val="12"/>
      <color theme="1"/>
      <name val="Calibri"/>
      <family val="2"/>
      <scheme val="minor"/>
    </font>
    <font>
      <u/>
      <sz val="11"/>
      <color theme="10"/>
      <name val="Calibri"/>
      <family val="2"/>
      <scheme val="minor"/>
    </font>
    <font>
      <sz val="14"/>
      <color theme="1"/>
      <name val="Arial Nova"/>
      <family val="2"/>
    </font>
    <font>
      <u/>
      <sz val="14"/>
      <color theme="10"/>
      <name val="Arial Nova"/>
      <family val="2"/>
    </font>
    <font>
      <u/>
      <sz val="14"/>
      <color theme="10"/>
      <name val="Calibri"/>
      <family val="2"/>
      <scheme val="minor"/>
    </font>
    <font>
      <sz val="18"/>
      <color theme="1"/>
      <name val="Calibri"/>
      <family val="2"/>
      <scheme val="minor"/>
    </font>
    <font>
      <sz val="24"/>
      <color theme="7" tint="-0.249977111117893"/>
      <name val="Calibri"/>
      <family val="2"/>
    </font>
    <font>
      <b/>
      <sz val="16"/>
      <color theme="1"/>
      <name val="Calibri"/>
      <family val="2"/>
      <scheme val="minor"/>
    </font>
    <font>
      <u/>
      <sz val="14"/>
      <color theme="5" tint="-0.249977111117893"/>
      <name val="Aharoni"/>
    </font>
    <font>
      <u/>
      <sz val="18"/>
      <color theme="10"/>
      <name val="Aharoni"/>
    </font>
    <font>
      <sz val="11"/>
      <color theme="0"/>
      <name val="Calibri"/>
      <family val="2"/>
      <scheme val="minor"/>
    </font>
    <font>
      <sz val="14"/>
      <color theme="7" tint="-0.249977111117893"/>
      <name val="Calibri"/>
      <family val="2"/>
    </font>
    <font>
      <sz val="24"/>
      <color rgb="FF00B050"/>
      <name val="Calibri"/>
      <family val="2"/>
    </font>
    <font>
      <sz val="16"/>
      <color theme="9" tint="-0.249977111117893"/>
      <name val="Calibri"/>
      <family val="2"/>
      <scheme val="minor"/>
    </font>
    <font>
      <sz val="26"/>
      <color theme="0"/>
      <name val="Calibri"/>
      <family val="2"/>
      <scheme val="minor"/>
    </font>
    <font>
      <i/>
      <sz val="11"/>
      <color rgb="FF000000"/>
      <name val="Calibri"/>
      <family val="2"/>
      <scheme val="minor"/>
    </font>
    <font>
      <sz val="18"/>
      <color theme="1"/>
      <name val="Aharoni"/>
    </font>
    <font>
      <b/>
      <i/>
      <sz val="11"/>
      <color rgb="FF000000"/>
      <name val="Calibri"/>
      <family val="2"/>
      <scheme val="minor"/>
    </font>
    <font>
      <sz val="16"/>
      <color theme="1"/>
      <name val="Calibri"/>
      <family val="2"/>
      <scheme val="minor"/>
    </font>
    <font>
      <u/>
      <sz val="14"/>
      <color theme="10"/>
      <name val="Aharoni"/>
    </font>
    <font>
      <sz val="11"/>
      <color theme="1"/>
      <name val="Aharoni"/>
    </font>
    <font>
      <b/>
      <sz val="16"/>
      <color rgb="FFFF0000"/>
      <name val="Aharoni"/>
    </font>
    <font>
      <b/>
      <sz val="11"/>
      <color rgb="FFFF0000"/>
      <name val="Aharoni"/>
    </font>
    <font>
      <b/>
      <sz val="11"/>
      <color theme="1"/>
      <name val="Aharoni"/>
    </font>
    <font>
      <u/>
      <sz val="16"/>
      <color theme="10"/>
      <name val="Aharoni"/>
    </font>
    <font>
      <sz val="11"/>
      <color rgb="FFFF0000"/>
      <name val="Calibri"/>
      <family val="2"/>
      <scheme val="minor"/>
    </font>
    <font>
      <sz val="14"/>
      <color theme="1"/>
      <name val="Bahnschrift Condensed"/>
      <family val="2"/>
    </font>
    <font>
      <i/>
      <sz val="16"/>
      <color theme="1"/>
      <name val="Calibri"/>
      <family val="2"/>
      <scheme val="minor"/>
    </font>
    <font>
      <i/>
      <sz val="14"/>
      <color theme="1"/>
      <name val="Calibri Light"/>
      <family val="2"/>
      <scheme val="major"/>
    </font>
    <font>
      <b/>
      <sz val="10"/>
      <color theme="1"/>
      <name val="Calibri"/>
      <family val="2"/>
      <scheme val="minor"/>
    </font>
    <font>
      <b/>
      <sz val="9"/>
      <color indexed="81"/>
      <name val="Tahoma"/>
      <charset val="1"/>
    </font>
    <font>
      <b/>
      <sz val="14"/>
      <color rgb="FF7030A0"/>
      <name val="Calibri"/>
      <family val="2"/>
      <scheme val="minor"/>
    </font>
    <font>
      <sz val="20"/>
      <color theme="1"/>
      <name val="Calibri"/>
      <family val="2"/>
      <scheme val="minor"/>
    </font>
    <font>
      <sz val="10"/>
      <color theme="1"/>
      <name val="Calibri"/>
      <family val="2"/>
      <scheme val="minor"/>
    </font>
    <font>
      <b/>
      <sz val="14"/>
      <color theme="0" tint="-0.499984740745262"/>
      <name val="Calibri"/>
      <family val="2"/>
      <scheme val="minor"/>
    </font>
    <font>
      <b/>
      <sz val="16"/>
      <color rgb="FFFF0000"/>
      <name val="Calibri"/>
      <family val="2"/>
      <scheme val="minor"/>
    </font>
    <font>
      <b/>
      <sz val="12"/>
      <color indexed="81"/>
      <name val="Tahoma"/>
      <family val="2"/>
    </font>
    <font>
      <sz val="12"/>
      <color indexed="81"/>
      <name val="Tahoma"/>
      <family val="2"/>
    </font>
    <font>
      <i/>
      <sz val="14"/>
      <color rgb="FFD1C3D1"/>
      <name val="Calibri Light"/>
      <family val="2"/>
      <scheme val="major"/>
    </font>
    <font>
      <b/>
      <sz val="18"/>
      <color rgb="FFD1C3D1"/>
      <name val="Calibri"/>
      <family val="2"/>
      <scheme val="minor"/>
    </font>
    <font>
      <b/>
      <i/>
      <sz val="14"/>
      <color rgb="FFD1C3D1"/>
      <name val="Calibri Light"/>
      <family val="2"/>
      <scheme val="major"/>
    </font>
    <font>
      <sz val="11"/>
      <color theme="0" tint="-0.14999847407452621"/>
      <name val="Calibri"/>
      <family val="2"/>
      <scheme val="minor"/>
    </font>
    <font>
      <u/>
      <sz val="16"/>
      <color theme="10"/>
      <name val="Calibri"/>
      <family val="2"/>
      <scheme val="minor"/>
    </font>
    <font>
      <sz val="11"/>
      <color theme="9"/>
      <name val="Calibri"/>
      <family val="2"/>
      <scheme val="minor"/>
    </font>
  </fonts>
  <fills count="35">
    <fill>
      <patternFill patternType="none"/>
    </fill>
    <fill>
      <patternFill patternType="gray125"/>
    </fill>
    <fill>
      <patternFill patternType="solid">
        <fgColor rgb="FFFFC7CE"/>
      </patternFill>
    </fill>
    <fill>
      <patternFill patternType="solid">
        <fgColor rgb="FFFFC000"/>
        <bgColor indexed="64"/>
      </patternFill>
    </fill>
    <fill>
      <patternFill patternType="solid">
        <fgColor theme="7" tint="0.59999389629810485"/>
        <bgColor indexed="64"/>
      </patternFill>
    </fill>
    <fill>
      <patternFill patternType="solid">
        <fgColor rgb="FFFFD966"/>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2CC"/>
        <bgColor indexed="64"/>
      </patternFill>
    </fill>
    <fill>
      <gradientFill degree="90">
        <stop position="0">
          <color theme="0"/>
        </stop>
        <stop position="1">
          <color theme="9" tint="0.40000610370189521"/>
        </stop>
      </gradientFill>
    </fill>
    <fill>
      <patternFill patternType="solid">
        <fgColor rgb="FFCB9FC8"/>
        <bgColor indexed="64"/>
      </patternFill>
    </fill>
    <fill>
      <patternFill patternType="solid">
        <fgColor rgb="FFD1C3D1"/>
        <bgColor indexed="64"/>
      </patternFill>
    </fill>
    <fill>
      <patternFill patternType="solid">
        <fgColor rgb="FFE8E2E6"/>
        <bgColor indexed="64"/>
      </patternFill>
    </fill>
    <fill>
      <gradientFill degree="90">
        <stop position="0">
          <color theme="0"/>
        </stop>
        <stop position="1">
          <color rgb="FFCB9FC8"/>
        </stop>
      </gradientFill>
    </fill>
    <fill>
      <patternFill patternType="solid">
        <fgColor theme="9" tint="0.79998168889431442"/>
        <bgColor indexed="64"/>
      </patternFill>
    </fill>
    <fill>
      <patternFill patternType="solid">
        <fgColor theme="5"/>
      </patternFill>
    </fill>
    <fill>
      <patternFill patternType="solid">
        <fgColor rgb="FFCB9FC8"/>
        <bgColor auto="1"/>
      </patternFill>
    </fill>
    <fill>
      <patternFill patternType="solid">
        <fgColor theme="5" tint="0.79998168889431442"/>
        <bgColor auto="1"/>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auto="1"/>
      </patternFill>
    </fill>
    <fill>
      <patternFill patternType="solid">
        <fgColor rgb="FFD1C3D1"/>
        <bgColor auto="1"/>
      </patternFill>
    </fill>
    <fill>
      <patternFill patternType="solid">
        <fgColor rgb="FFFF0000"/>
        <bgColor indexed="64"/>
      </patternFill>
    </fill>
  </fills>
  <borders count="31">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thin">
        <color rgb="FFB2B2B2"/>
      </right>
      <top/>
      <bottom/>
      <diagonal/>
    </border>
    <border>
      <left style="thin">
        <color rgb="FF7F7F7F"/>
      </left>
      <right/>
      <top/>
      <bottom/>
      <diagonal/>
    </border>
    <border>
      <left/>
      <right style="thin">
        <color rgb="FF7F7F7F"/>
      </right>
      <top style="thin">
        <color indexed="64"/>
      </top>
      <bottom/>
      <diagonal/>
    </border>
    <border>
      <left/>
      <right style="thin">
        <color rgb="FF7F7F7F"/>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1" fillId="21" borderId="1">
      <alignment horizontal="center" wrapText="1"/>
    </xf>
    <xf numFmtId="0" fontId="37" fillId="0" borderId="0" applyNumberFormat="0" applyFill="0" applyBorder="0" applyAlignment="0" applyProtection="0"/>
    <xf numFmtId="0" fontId="46" fillId="27" borderId="0" applyNumberFormat="0" applyBorder="0" applyAlignment="0" applyProtection="0"/>
  </cellStyleXfs>
  <cellXfs count="280">
    <xf numFmtId="0" fontId="0" fillId="0" borderId="0" xfId="0"/>
    <xf numFmtId="0" fontId="4" fillId="3" borderId="0" xfId="0" applyFont="1" applyFill="1"/>
    <xf numFmtId="0" fontId="6"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6" fillId="8" borderId="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8" fillId="1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0" fillId="0" borderId="0" xfId="0" applyAlignment="1">
      <alignment wrapText="1"/>
    </xf>
    <xf numFmtId="0" fontId="0" fillId="0" borderId="2" xfId="0" applyBorder="1"/>
    <xf numFmtId="0" fontId="0" fillId="0" borderId="0" xfId="0" applyAlignment="1">
      <alignment horizontal="center" wrapText="1"/>
    </xf>
    <xf numFmtId="0" fontId="0" fillId="0" borderId="0" xfId="0" applyAlignment="1">
      <alignment horizontal="center"/>
    </xf>
    <xf numFmtId="0" fontId="14" fillId="20" borderId="18" xfId="0" applyFont="1" applyFill="1" applyBorder="1" applyAlignment="1">
      <alignment horizontal="center" vertical="center" wrapText="1"/>
    </xf>
    <xf numFmtId="9" fontId="15" fillId="20" borderId="17" xfId="3" applyFont="1" applyFill="1" applyBorder="1" applyAlignment="1">
      <alignment horizontal="center" vertical="center" wrapText="1"/>
    </xf>
    <xf numFmtId="0" fontId="16" fillId="0" borderId="19" xfId="0" applyFont="1" applyBorder="1" applyAlignment="1">
      <alignment horizontal="center" vertical="center"/>
    </xf>
    <xf numFmtId="9" fontId="15" fillId="20" borderId="17" xfId="3" applyFont="1" applyFill="1" applyBorder="1" applyAlignment="1">
      <alignment horizontal="center" vertical="center"/>
    </xf>
    <xf numFmtId="0" fontId="17" fillId="0" borderId="0" xfId="0" applyFont="1"/>
    <xf numFmtId="9" fontId="15" fillId="20" borderId="20" xfId="3" applyFont="1" applyFill="1" applyBorder="1" applyAlignment="1">
      <alignment horizontal="center" vertical="center" wrapText="1"/>
    </xf>
    <xf numFmtId="0" fontId="0" fillId="0" borderId="0" xfId="0" quotePrefix="1"/>
    <xf numFmtId="0" fontId="22" fillId="0" borderId="0" xfId="0" applyFont="1" applyAlignment="1">
      <alignment horizontal="center" wrapText="1"/>
    </xf>
    <xf numFmtId="0" fontId="23" fillId="0" borderId="0" xfId="0" applyFont="1" applyAlignment="1">
      <alignment horizontal="center"/>
    </xf>
    <xf numFmtId="0" fontId="24" fillId="0" borderId="0" xfId="0" applyFont="1" applyAlignment="1">
      <alignment horizontal="center"/>
    </xf>
    <xf numFmtId="2" fontId="24" fillId="0" borderId="0" xfId="0" applyNumberFormat="1" applyFont="1" applyAlignment="1">
      <alignment horizontal="center"/>
    </xf>
    <xf numFmtId="0" fontId="25" fillId="13" borderId="21" xfId="4" applyFont="1" applyFill="1" applyBorder="1" applyAlignment="1"/>
    <xf numFmtId="43" fontId="25" fillId="13" borderId="0" xfId="1" applyFont="1" applyFill="1" applyBorder="1" applyAlignment="1">
      <alignment horizontal="center"/>
    </xf>
    <xf numFmtId="43" fontId="26" fillId="13" borderId="21" xfId="1" applyFont="1" applyFill="1" applyBorder="1" applyAlignment="1"/>
    <xf numFmtId="0" fontId="24" fillId="0" borderId="0" xfId="0" applyFont="1"/>
    <xf numFmtId="44" fontId="0" fillId="9" borderId="2" xfId="2" applyFont="1" applyFill="1" applyBorder="1" applyAlignment="1">
      <alignment horizontal="center" vertical="center"/>
    </xf>
    <xf numFmtId="0" fontId="24" fillId="22" borderId="0" xfId="0" applyFont="1" applyFill="1" applyAlignment="1">
      <alignment horizontal="right"/>
    </xf>
    <xf numFmtId="0" fontId="22" fillId="18" borderId="0" xfId="0" applyFont="1" applyFill="1" applyAlignment="1">
      <alignment horizontal="center" wrapText="1"/>
    </xf>
    <xf numFmtId="0" fontId="3" fillId="10" borderId="2" xfId="0" applyFont="1" applyFill="1" applyBorder="1" applyAlignment="1">
      <alignment vertical="center"/>
    </xf>
    <xf numFmtId="0" fontId="28" fillId="0" borderId="2" xfId="0" applyFont="1" applyBorder="1" applyAlignment="1">
      <alignment vertical="center" wrapText="1"/>
    </xf>
    <xf numFmtId="0" fontId="30" fillId="17" borderId="2"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9" fillId="0" borderId="2" xfId="0" applyFont="1" applyBorder="1" applyAlignment="1">
      <alignment horizontal="left" vertical="center" wrapText="1"/>
    </xf>
    <xf numFmtId="0" fontId="31" fillId="0" borderId="2" xfId="0" applyFont="1" applyBorder="1" applyAlignment="1">
      <alignment horizontal="left" vertical="center" wrapText="1"/>
    </xf>
    <xf numFmtId="0" fontId="29" fillId="0" borderId="0" xfId="0" applyFont="1"/>
    <xf numFmtId="0" fontId="29" fillId="0" borderId="2" xfId="0" applyFont="1" applyBorder="1" applyAlignment="1">
      <alignment horizontal="left"/>
    </xf>
    <xf numFmtId="0" fontId="29" fillId="0" borderId="2" xfId="0" applyFont="1" applyBorder="1" applyAlignment="1">
      <alignment vertical="center" wrapText="1"/>
    </xf>
    <xf numFmtId="0" fontId="31" fillId="0" borderId="2" xfId="0" applyFont="1" applyBorder="1" applyAlignment="1">
      <alignment vertical="center" wrapText="1"/>
    </xf>
    <xf numFmtId="0" fontId="31" fillId="0" borderId="2" xfId="0" applyFont="1" applyBorder="1" applyAlignment="1">
      <alignment wrapText="1"/>
    </xf>
    <xf numFmtId="0" fontId="29" fillId="0" borderId="2" xfId="0" applyFont="1" applyBorder="1"/>
    <xf numFmtId="0" fontId="30" fillId="8" borderId="8"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2" xfId="0" applyFont="1" applyBorder="1" applyAlignment="1">
      <alignment vertical="center" wrapText="1"/>
    </xf>
    <xf numFmtId="0" fontId="30" fillId="6" borderId="2" xfId="0" applyFont="1" applyFill="1" applyBorder="1" applyAlignment="1">
      <alignment horizontal="center" vertical="center" wrapText="1"/>
    </xf>
    <xf numFmtId="0" fontId="3" fillId="11" borderId="14" xfId="0" applyFont="1" applyFill="1" applyBorder="1" applyAlignment="1">
      <alignment horizontal="center" vertical="center"/>
    </xf>
    <xf numFmtId="0" fontId="3" fillId="11" borderId="15" xfId="0" applyFont="1" applyFill="1" applyBorder="1" applyAlignment="1">
      <alignment horizontal="center" vertical="center"/>
    </xf>
    <xf numFmtId="0" fontId="36" fillId="11" borderId="14" xfId="0" applyFont="1" applyFill="1" applyBorder="1" applyAlignment="1">
      <alignment horizontal="center" vertical="center"/>
    </xf>
    <xf numFmtId="0" fontId="36" fillId="11" borderId="15" xfId="0" applyFont="1" applyFill="1" applyBorder="1" applyAlignment="1">
      <alignment horizontal="center" vertical="center"/>
    </xf>
    <xf numFmtId="0" fontId="30" fillId="8" borderId="2" xfId="0" applyFont="1" applyFill="1" applyBorder="1" applyAlignment="1">
      <alignment horizontal="center" vertical="center" wrapText="1"/>
    </xf>
    <xf numFmtId="0" fontId="36" fillId="11" borderId="2" xfId="0" applyFont="1" applyFill="1" applyBorder="1" applyAlignment="1">
      <alignment horizontal="center" vertical="center"/>
    </xf>
    <xf numFmtId="0" fontId="28" fillId="8" borderId="2" xfId="0" applyFont="1" applyFill="1" applyBorder="1" applyAlignment="1">
      <alignment horizontal="left" vertical="center" wrapText="1"/>
    </xf>
    <xf numFmtId="0" fontId="36" fillId="10" borderId="2" xfId="0" applyFont="1" applyFill="1" applyBorder="1" applyAlignment="1">
      <alignment horizontal="center" vertical="center" wrapText="1"/>
    </xf>
    <xf numFmtId="0" fontId="21" fillId="21" borderId="2" xfId="5" applyBorder="1" applyAlignment="1">
      <alignment horizontal="center" vertical="center" wrapText="1"/>
    </xf>
    <xf numFmtId="0" fontId="30" fillId="15" borderId="2" xfId="0" applyFont="1" applyFill="1" applyBorder="1" applyAlignment="1">
      <alignment horizontal="center" vertical="center" wrapText="1"/>
    </xf>
    <xf numFmtId="0" fontId="9" fillId="0" borderId="2" xfId="0" applyFont="1" applyBorder="1" applyAlignment="1">
      <alignment horizontal="center" wrapText="1"/>
    </xf>
    <xf numFmtId="0" fontId="36" fillId="22" borderId="2" xfId="0" applyFont="1" applyFill="1" applyBorder="1" applyAlignment="1">
      <alignment horizontal="center" vertical="center"/>
    </xf>
    <xf numFmtId="0" fontId="29" fillId="0" borderId="2" xfId="0" applyFont="1" applyBorder="1" applyAlignment="1">
      <alignment wrapText="1"/>
    </xf>
    <xf numFmtId="0" fontId="13"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wrapText="1"/>
    </xf>
    <xf numFmtId="0" fontId="21" fillId="21" borderId="1" xfId="5" quotePrefix="1" applyAlignment="1" applyProtection="1">
      <alignment horizontal="center" vertical="center" wrapText="1"/>
      <protection locked="0"/>
    </xf>
    <xf numFmtId="0" fontId="21" fillId="21" borderId="2" xfId="5" quotePrefix="1" applyBorder="1" applyAlignment="1" applyProtection="1">
      <alignment horizontal="center" vertical="center" wrapText="1"/>
      <protection locked="0"/>
    </xf>
    <xf numFmtId="0" fontId="21" fillId="21" borderId="2" xfId="5"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1" fillId="21" borderId="1" xfId="5" applyProtection="1">
      <alignment horizontal="center" wrapText="1"/>
      <protection locked="0"/>
    </xf>
    <xf numFmtId="0" fontId="21" fillId="25" borderId="1" xfId="5" applyFill="1" applyProtection="1">
      <alignment horizontal="center" wrapText="1"/>
      <protection locked="0"/>
    </xf>
    <xf numFmtId="9" fontId="21" fillId="21" borderId="1" xfId="3" applyFont="1" applyFill="1" applyBorder="1" applyAlignment="1" applyProtection="1">
      <alignment horizontal="center" wrapText="1"/>
      <protection locked="0"/>
    </xf>
    <xf numFmtId="0" fontId="28" fillId="0" borderId="0" xfId="0" applyFont="1" applyAlignment="1">
      <alignment vertical="center" wrapText="1"/>
    </xf>
    <xf numFmtId="0" fontId="37" fillId="0" borderId="0" xfId="6"/>
    <xf numFmtId="0" fontId="38" fillId="0" borderId="0" xfId="0" applyFont="1"/>
    <xf numFmtId="0" fontId="39" fillId="0" borderId="0" xfId="6" applyFont="1" applyFill="1"/>
    <xf numFmtId="0" fontId="39" fillId="0" borderId="0" xfId="6" applyFont="1"/>
    <xf numFmtId="0" fontId="40" fillId="0" borderId="0" xfId="6" applyFont="1"/>
    <xf numFmtId="0" fontId="23" fillId="0" borderId="0" xfId="0" applyFont="1"/>
    <xf numFmtId="0" fontId="23" fillId="3" borderId="0" xfId="0" applyFont="1" applyFill="1" applyAlignment="1">
      <alignment wrapText="1"/>
    </xf>
    <xf numFmtId="0" fontId="41" fillId="0" borderId="0" xfId="0" applyFont="1"/>
    <xf numFmtId="0" fontId="44" fillId="0" borderId="0" xfId="6" applyFont="1" applyAlignment="1">
      <alignment horizontal="left"/>
    </xf>
    <xf numFmtId="0" fontId="45" fillId="0" borderId="0" xfId="6" applyFont="1" applyAlignment="1">
      <alignment horizontal="center"/>
    </xf>
    <xf numFmtId="0" fontId="47" fillId="0" borderId="0" xfId="0" applyFont="1" applyAlignment="1">
      <alignment horizontal="left" wrapText="1" indent="2"/>
    </xf>
    <xf numFmtId="0" fontId="42" fillId="0" borderId="0" xfId="0" applyFont="1"/>
    <xf numFmtId="0" fontId="0" fillId="0" borderId="0" xfId="0" applyAlignment="1">
      <alignment horizontal="center" vertical="center" wrapText="1"/>
    </xf>
    <xf numFmtId="0" fontId="9" fillId="9" borderId="2" xfId="0" applyFont="1" applyFill="1" applyBorder="1" applyAlignment="1">
      <alignment horizontal="center" vertical="center" wrapText="1"/>
    </xf>
    <xf numFmtId="0" fontId="21" fillId="28" borderId="1" xfId="5" quotePrefix="1" applyFill="1" applyAlignment="1">
      <alignment horizontal="center" vertical="center" wrapText="1"/>
    </xf>
    <xf numFmtId="0" fontId="54" fillId="0" borderId="0" xfId="0" applyFont="1" applyAlignment="1">
      <alignment horizontal="center" vertical="center" wrapText="1"/>
    </xf>
    <xf numFmtId="0" fontId="0" fillId="0" borderId="0" xfId="0" applyAlignment="1">
      <alignment horizontal="right"/>
    </xf>
    <xf numFmtId="0" fontId="40" fillId="0" borderId="0" xfId="6" quotePrefix="1" applyFont="1"/>
    <xf numFmtId="0" fontId="56" fillId="0" borderId="0" xfId="0" applyFont="1" applyAlignment="1">
      <alignment horizontal="center" vertical="center" wrapText="1"/>
    </xf>
    <xf numFmtId="0" fontId="57" fillId="18" borderId="0" xfId="0" applyFont="1" applyFill="1" applyAlignment="1">
      <alignment horizontal="center" vertical="center" wrapText="1"/>
    </xf>
    <xf numFmtId="0" fontId="58" fillId="8" borderId="0" xfId="0" applyFont="1" applyFill="1" applyAlignment="1">
      <alignment horizontal="center" vertical="center" wrapText="1"/>
    </xf>
    <xf numFmtId="0" fontId="56" fillId="8" borderId="0" xfId="0" applyFont="1" applyFill="1" applyAlignment="1">
      <alignment horizontal="center" vertical="center" wrapText="1"/>
    </xf>
    <xf numFmtId="0" fontId="59" fillId="18" borderId="0" xfId="0" applyFont="1" applyFill="1" applyAlignment="1">
      <alignment horizontal="center" vertical="center" wrapText="1"/>
    </xf>
    <xf numFmtId="0" fontId="59" fillId="8" borderId="0" xfId="0" applyFont="1" applyFill="1" applyAlignment="1">
      <alignment horizontal="center" vertical="center" wrapText="1"/>
    </xf>
    <xf numFmtId="0" fontId="55" fillId="0" borderId="0" xfId="6" applyFont="1" applyAlignment="1">
      <alignment horizontal="center" vertical="center" wrapText="1"/>
    </xf>
    <xf numFmtId="0" fontId="60" fillId="0" borderId="0" xfId="6" applyFont="1" applyAlignment="1">
      <alignment horizontal="center" vertical="center" wrapText="1"/>
    </xf>
    <xf numFmtId="0" fontId="55" fillId="0" borderId="0" xfId="6" quotePrefix="1" applyFont="1" applyAlignment="1">
      <alignment horizontal="center" vertical="center" wrapText="1"/>
    </xf>
    <xf numFmtId="0" fontId="21" fillId="21" borderId="0" xfId="5" quotePrefix="1" applyBorder="1" applyAlignment="1" applyProtection="1">
      <alignment horizontal="center" vertical="center" wrapText="1"/>
      <protection locked="0"/>
    </xf>
    <xf numFmtId="0" fontId="31" fillId="8" borderId="2" xfId="0" applyFont="1" applyFill="1" applyBorder="1" applyAlignment="1" applyProtection="1">
      <alignment horizontal="left" vertical="center" wrapText="1"/>
      <protection locked="0" hidden="1"/>
    </xf>
    <xf numFmtId="0" fontId="23" fillId="23" borderId="0" xfId="0" applyFont="1" applyFill="1" applyAlignment="1">
      <alignment horizontal="right"/>
    </xf>
    <xf numFmtId="0" fontId="65" fillId="29" borderId="2" xfId="5" applyFont="1" applyFill="1" applyBorder="1" applyAlignment="1">
      <alignment vertical="center" wrapText="1"/>
    </xf>
    <xf numFmtId="0" fontId="16" fillId="0" borderId="18" xfId="0" applyFont="1" applyBorder="1" applyAlignment="1">
      <alignment horizontal="center" vertical="center"/>
    </xf>
    <xf numFmtId="1" fontId="0" fillId="0" borderId="0" xfId="0" applyNumberFormat="1"/>
    <xf numFmtId="1" fontId="68" fillId="31" borderId="0" xfId="0" applyNumberFormat="1" applyFont="1" applyFill="1" applyAlignment="1">
      <alignment horizontal="center" vertical="center"/>
    </xf>
    <xf numFmtId="0" fontId="54" fillId="19" borderId="0" xfId="0" applyFont="1" applyFill="1" applyAlignment="1">
      <alignment horizontal="center" wrapText="1"/>
    </xf>
    <xf numFmtId="0" fontId="69" fillId="30" borderId="0" xfId="0" applyFont="1" applyFill="1" applyAlignment="1">
      <alignment horizontal="right" wrapText="1"/>
    </xf>
    <xf numFmtId="44" fontId="0" fillId="9" borderId="10" xfId="2" applyFont="1" applyFill="1" applyBorder="1" applyAlignment="1">
      <alignment horizontal="center" vertical="center"/>
    </xf>
    <xf numFmtId="0" fontId="70" fillId="24" borderId="2" xfId="5" applyFont="1" applyFill="1" applyBorder="1" applyAlignment="1">
      <alignment vertical="center" wrapText="1"/>
    </xf>
    <xf numFmtId="0" fontId="0" fillId="0" borderId="0" xfId="0" applyAlignment="1">
      <alignment horizontal="right" wrapText="1"/>
    </xf>
    <xf numFmtId="0" fontId="70" fillId="24" borderId="0" xfId="4" applyFont="1" applyFill="1" applyBorder="1" applyAlignment="1">
      <alignment horizontal="center"/>
    </xf>
    <xf numFmtId="44" fontId="21" fillId="21" borderId="1" xfId="2" applyFont="1" applyFill="1" applyBorder="1" applyAlignment="1" applyProtection="1">
      <alignment horizontal="center" vertical="center" wrapText="1"/>
      <protection locked="0"/>
    </xf>
    <xf numFmtId="44" fontId="21" fillId="21" borderId="1" xfId="2" applyFont="1" applyFill="1" applyBorder="1" applyAlignment="1" applyProtection="1">
      <alignment horizontal="center" wrapText="1"/>
      <protection locked="0"/>
    </xf>
    <xf numFmtId="0" fontId="70" fillId="24" borderId="0" xfId="4" applyFont="1" applyFill="1" applyBorder="1" applyAlignment="1">
      <alignment horizontal="center" vertical="center"/>
    </xf>
    <xf numFmtId="0" fontId="23" fillId="30" borderId="0" xfId="0" applyFont="1" applyFill="1" applyAlignment="1">
      <alignment horizontal="right" wrapText="1"/>
    </xf>
    <xf numFmtId="1" fontId="65" fillId="30" borderId="0" xfId="0" applyNumberFormat="1" applyFont="1" applyFill="1" applyAlignment="1">
      <alignment horizontal="left" vertical="center"/>
    </xf>
    <xf numFmtId="1" fontId="24" fillId="0" borderId="0" xfId="0" applyNumberFormat="1" applyFont="1" applyAlignment="1">
      <alignment horizontal="center"/>
    </xf>
    <xf numFmtId="1" fontId="71" fillId="19" borderId="28" xfId="5" applyNumberFormat="1" applyFont="1" applyFill="1" applyBorder="1" applyAlignment="1">
      <alignment horizontal="center" vertical="center" wrapText="1"/>
    </xf>
    <xf numFmtId="1" fontId="43" fillId="23" borderId="0" xfId="0" applyNumberFormat="1" applyFont="1" applyFill="1" applyAlignment="1">
      <alignment horizontal="right"/>
    </xf>
    <xf numFmtId="0" fontId="62" fillId="8" borderId="0" xfId="0" applyFont="1" applyFill="1" applyAlignment="1">
      <alignment horizontal="right" wrapText="1"/>
    </xf>
    <xf numFmtId="0" fontId="75" fillId="33" borderId="2" xfId="5" applyFont="1" applyFill="1" applyBorder="1" applyAlignment="1">
      <alignment horizontal="center" vertical="center" wrapText="1"/>
    </xf>
    <xf numFmtId="0" fontId="77" fillId="0" borderId="0" xfId="0" applyFont="1" applyProtection="1">
      <protection hidden="1"/>
    </xf>
    <xf numFmtId="0" fontId="23" fillId="34" borderId="0" xfId="0" applyFont="1" applyFill="1" applyAlignment="1">
      <alignment horizontal="center"/>
    </xf>
    <xf numFmtId="0" fontId="23" fillId="0" borderId="0" xfId="0" applyFont="1" applyAlignment="1">
      <alignment horizontal="center"/>
    </xf>
    <xf numFmtId="0" fontId="79" fillId="0" borderId="0" xfId="0" applyFont="1" applyAlignment="1">
      <alignment horizontal="center" vertical="center"/>
    </xf>
    <xf numFmtId="0" fontId="78" fillId="21" borderId="1" xfId="6" applyFont="1" applyFill="1" applyBorder="1" applyAlignment="1">
      <alignment horizontal="center" wrapText="1"/>
    </xf>
    <xf numFmtId="0" fontId="44" fillId="0" borderId="0" xfId="6" applyFont="1" applyAlignment="1">
      <alignment horizontal="left"/>
    </xf>
    <xf numFmtId="0" fontId="41" fillId="0" borderId="0" xfId="0" applyFont="1" applyAlignment="1">
      <alignment horizontal="center"/>
    </xf>
    <xf numFmtId="0" fontId="41" fillId="3" borderId="0" xfId="0" applyFont="1" applyFill="1" applyAlignment="1">
      <alignment horizontal="center"/>
    </xf>
    <xf numFmtId="0" fontId="45" fillId="0" borderId="0" xfId="6" applyFont="1" applyAlignment="1">
      <alignment horizontal="center"/>
    </xf>
    <xf numFmtId="0" fontId="48" fillId="0" borderId="0" xfId="0" applyFont="1" applyAlignment="1">
      <alignment horizontal="center"/>
    </xf>
    <xf numFmtId="0" fontId="47" fillId="0" borderId="0" xfId="0" applyFont="1" applyAlignment="1">
      <alignment horizontal="left"/>
    </xf>
    <xf numFmtId="0" fontId="47" fillId="0" borderId="0" xfId="0" applyFont="1" applyAlignment="1">
      <alignment horizontal="left" wrapText="1" indent="2"/>
    </xf>
    <xf numFmtId="0" fontId="49" fillId="0" borderId="0" xfId="0" applyFont="1" applyAlignment="1">
      <alignment horizontal="center" wrapText="1"/>
    </xf>
    <xf numFmtId="0" fontId="50" fillId="27" borderId="0" xfId="7" applyFont="1" applyAlignment="1">
      <alignment horizontal="center" vertical="center"/>
    </xf>
    <xf numFmtId="0" fontId="0" fillId="0" borderId="0" xfId="0" applyAlignment="1">
      <alignment horizontal="center" wrapText="1"/>
    </xf>
    <xf numFmtId="0" fontId="37" fillId="0" borderId="0" xfId="6" applyAlignment="1">
      <alignment horizontal="center"/>
    </xf>
    <xf numFmtId="0" fontId="55" fillId="0" borderId="0" xfId="6" applyFont="1" applyAlignment="1">
      <alignment horizontal="center"/>
    </xf>
    <xf numFmtId="0" fontId="4" fillId="3" borderId="0" xfId="0" applyFont="1" applyFill="1" applyAlignment="1">
      <alignment horizontal="center"/>
    </xf>
    <xf numFmtId="0" fontId="5" fillId="4" borderId="13" xfId="0" applyFont="1" applyFill="1" applyBorder="1" applyAlignment="1">
      <alignment horizontal="center"/>
    </xf>
    <xf numFmtId="0" fontId="5" fillId="4" borderId="15" xfId="0" applyFont="1" applyFill="1" applyBorder="1" applyAlignment="1">
      <alignment horizontal="center"/>
    </xf>
    <xf numFmtId="0" fontId="5" fillId="4" borderId="12" xfId="0" applyFont="1" applyFill="1" applyBorder="1" applyAlignment="1">
      <alignment horizontal="center"/>
    </xf>
    <xf numFmtId="0" fontId="6" fillId="5"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30" fillId="7" borderId="14" xfId="0" applyFont="1" applyFill="1" applyBorder="1" applyAlignment="1">
      <alignment horizontal="center" vertical="top" wrapText="1"/>
    </xf>
    <xf numFmtId="0" fontId="30" fillId="7" borderId="15" xfId="0" applyFont="1" applyFill="1" applyBorder="1" applyAlignment="1">
      <alignment horizontal="center" vertical="top" wrapText="1"/>
    </xf>
    <xf numFmtId="0" fontId="30" fillId="7" borderId="16" xfId="0" applyFont="1" applyFill="1" applyBorder="1" applyAlignment="1">
      <alignment horizontal="center" vertical="top" wrapText="1"/>
    </xf>
    <xf numFmtId="0" fontId="6" fillId="5" borderId="2"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28" fillId="8" borderId="14" xfId="0" applyFont="1" applyFill="1" applyBorder="1" applyAlignment="1">
      <alignment horizontal="left" vertical="center" wrapText="1"/>
    </xf>
    <xf numFmtId="0" fontId="28" fillId="8" borderId="15" xfId="0" applyFont="1" applyFill="1" applyBorder="1" applyAlignment="1">
      <alignment horizontal="left" vertical="center" wrapText="1"/>
    </xf>
    <xf numFmtId="0" fontId="28" fillId="8" borderId="16" xfId="0" applyFont="1" applyFill="1" applyBorder="1" applyAlignment="1">
      <alignment horizontal="left" vertical="center" wrapText="1"/>
    </xf>
    <xf numFmtId="0" fontId="28" fillId="0" borderId="4" xfId="0" applyFont="1" applyBorder="1" applyAlignment="1">
      <alignment horizontal="center" vertical="center" wrapText="1"/>
    </xf>
    <xf numFmtId="0" fontId="28" fillId="0" borderId="10" xfId="0" applyFont="1" applyBorder="1" applyAlignment="1">
      <alignment horizontal="center" vertical="center" wrapText="1"/>
    </xf>
    <xf numFmtId="0" fontId="3" fillId="10" borderId="2" xfId="0" applyFont="1" applyFill="1" applyBorder="1" applyAlignment="1">
      <alignment horizontal="center" vertical="center"/>
    </xf>
    <xf numFmtId="0" fontId="7" fillId="13" borderId="2" xfId="0" applyFont="1" applyFill="1" applyBorder="1" applyAlignment="1">
      <alignment horizontal="center" vertical="center"/>
    </xf>
    <xf numFmtId="0" fontId="36" fillId="12" borderId="2" xfId="0" applyFont="1" applyFill="1" applyBorder="1" applyAlignment="1">
      <alignment horizontal="center" vertical="center" wrapText="1"/>
    </xf>
    <xf numFmtId="0" fontId="28" fillId="8" borderId="2" xfId="0" applyFont="1" applyFill="1" applyBorder="1" applyAlignment="1">
      <alignment horizontal="left" vertical="center" wrapText="1"/>
    </xf>
    <xf numFmtId="0" fontId="29" fillId="0" borderId="2" xfId="0" applyFont="1" applyBorder="1" applyAlignment="1">
      <alignment horizontal="center" vertical="center" wrapText="1"/>
    </xf>
    <xf numFmtId="0" fontId="7" fillId="14"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0" xfId="0" applyFont="1" applyBorder="1" applyAlignment="1">
      <alignment horizontal="center" vertical="center" wrapText="1"/>
    </xf>
    <xf numFmtId="0" fontId="21" fillId="21" borderId="4" xfId="5" applyBorder="1" applyAlignment="1" applyProtection="1">
      <alignment horizontal="center" vertical="center" wrapText="1"/>
      <protection locked="0"/>
    </xf>
    <xf numFmtId="0" fontId="21" fillId="21" borderId="7" xfId="5" applyBorder="1" applyAlignment="1" applyProtection="1">
      <alignment horizontal="center" vertical="center" wrapText="1"/>
      <protection locked="0"/>
    </xf>
    <xf numFmtId="0" fontId="21" fillId="21" borderId="10" xfId="5" applyBorder="1" applyAlignment="1" applyProtection="1">
      <alignment horizontal="center" vertical="center" wrapText="1"/>
      <protection locked="0"/>
    </xf>
    <xf numFmtId="0" fontId="8" fillId="5" borderId="4"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30" fillId="16" borderId="2" xfId="0" applyFont="1" applyFill="1" applyBorder="1" applyAlignment="1">
      <alignment horizontal="center" vertical="center" wrapText="1"/>
    </xf>
    <xf numFmtId="0" fontId="21" fillId="21" borderId="1" xfId="5" quotePrefix="1" applyProtection="1">
      <alignment horizontal="center" wrapText="1"/>
      <protection locked="0"/>
    </xf>
    <xf numFmtId="0" fontId="0" fillId="0" borderId="0" xfId="0"/>
    <xf numFmtId="0" fontId="7" fillId="24" borderId="2" xfId="0" applyFont="1" applyFill="1" applyBorder="1" applyAlignment="1">
      <alignment horizontal="center" vertical="center"/>
    </xf>
    <xf numFmtId="0" fontId="36" fillId="23" borderId="2" xfId="0" applyFont="1" applyFill="1" applyBorder="1" applyAlignment="1">
      <alignment horizontal="center" vertical="center" wrapText="1"/>
    </xf>
    <xf numFmtId="0" fontId="25" fillId="13" borderId="0" xfId="4" applyFont="1" applyFill="1" applyBorder="1" applyAlignment="1">
      <alignment horizontal="center"/>
    </xf>
    <xf numFmtId="0" fontId="12" fillId="19" borderId="2" xfId="0" applyFont="1" applyFill="1" applyBorder="1" applyAlignment="1">
      <alignment horizontal="center" vertical="center"/>
    </xf>
    <xf numFmtId="0" fontId="29" fillId="0" borderId="2" xfId="0" applyFont="1" applyBorder="1" applyAlignment="1">
      <alignment horizontal="left" vertical="center" wrapText="1"/>
    </xf>
    <xf numFmtId="0" fontId="24" fillId="18" borderId="0" xfId="0" applyFont="1" applyFill="1" applyAlignment="1">
      <alignment horizontal="center" wrapText="1"/>
    </xf>
    <xf numFmtId="0" fontId="24" fillId="18" borderId="0" xfId="0" applyFont="1" applyFill="1" applyAlignment="1">
      <alignment horizontal="right" wrapText="1"/>
    </xf>
    <xf numFmtId="0" fontId="26" fillId="13" borderId="0" xfId="4" applyFont="1" applyFill="1" applyBorder="1" applyAlignment="1">
      <alignment horizontal="center"/>
    </xf>
    <xf numFmtId="0" fontId="23" fillId="9" borderId="2" xfId="0" applyFont="1" applyFill="1" applyBorder="1" applyAlignment="1">
      <alignment horizontal="center" vertical="center" wrapText="1"/>
    </xf>
    <xf numFmtId="0" fontId="24" fillId="22" borderId="0" xfId="0" applyFont="1" applyFill="1" applyAlignment="1">
      <alignment horizontal="right"/>
    </xf>
    <xf numFmtId="0" fontId="0" fillId="0" borderId="0" xfId="0" applyAlignment="1">
      <alignment horizontal="right" wrapText="1"/>
    </xf>
    <xf numFmtId="0" fontId="24" fillId="18" borderId="0" xfId="0" applyFont="1" applyFill="1" applyAlignment="1">
      <alignment horizontal="right"/>
    </xf>
    <xf numFmtId="0" fontId="25" fillId="13" borderId="0" xfId="4" applyFont="1" applyFill="1" applyBorder="1" applyAlignment="1">
      <alignment horizontal="right"/>
    </xf>
    <xf numFmtId="0" fontId="27" fillId="18" borderId="0" xfId="0" applyFont="1" applyFill="1" applyAlignment="1">
      <alignment horizontal="right"/>
    </xf>
    <xf numFmtId="0" fontId="28" fillId="0" borderId="2" xfId="0" applyFont="1" applyBorder="1" applyAlignment="1">
      <alignment horizontal="center" vertical="center" wrapText="1"/>
    </xf>
    <xf numFmtId="0" fontId="29" fillId="0" borderId="2" xfId="0" applyFont="1" applyBorder="1" applyAlignment="1">
      <alignment vertical="center" wrapText="1"/>
    </xf>
    <xf numFmtId="0" fontId="3" fillId="10" borderId="4"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0" xfId="0" applyFont="1" applyFill="1" applyBorder="1" applyAlignment="1">
      <alignment horizontal="center" vertical="center"/>
    </xf>
    <xf numFmtId="0" fontId="1" fillId="0" borderId="2" xfId="0" applyFont="1" applyBorder="1" applyAlignment="1">
      <alignment horizontal="center" vertical="center" wrapText="1"/>
    </xf>
    <xf numFmtId="0" fontId="21" fillId="21" borderId="2" xfId="5" applyBorder="1" applyAlignment="1" applyProtection="1">
      <alignment horizontal="center" vertical="center" wrapText="1"/>
      <protection locked="0"/>
    </xf>
    <xf numFmtId="0" fontId="8" fillId="5" borderId="2" xfId="0" applyFont="1" applyFill="1" applyBorder="1" applyAlignment="1">
      <alignment horizontal="center" vertical="center" wrapText="1"/>
    </xf>
    <xf numFmtId="0" fontId="7" fillId="17" borderId="2" xfId="0" applyFont="1" applyFill="1" applyBorder="1" applyAlignment="1">
      <alignment horizontal="center" vertical="center" wrapText="1"/>
    </xf>
    <xf numFmtId="0" fontId="31" fillId="0" borderId="2" xfId="0" applyFont="1" applyBorder="1" applyAlignment="1">
      <alignment horizontal="left" vertical="center" wrapText="1"/>
    </xf>
    <xf numFmtId="0" fontId="36" fillId="12" borderId="14" xfId="0" applyFont="1" applyFill="1" applyBorder="1" applyAlignment="1">
      <alignment horizontal="center" vertical="center" wrapText="1"/>
    </xf>
    <xf numFmtId="0" fontId="36" fillId="12" borderId="15" xfId="0"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28" fillId="0" borderId="4" xfId="0" applyFont="1" applyBorder="1" applyAlignment="1">
      <alignment vertical="center" wrapText="1"/>
    </xf>
    <xf numFmtId="0" fontId="28" fillId="0" borderId="10" xfId="0" applyFont="1" applyBorder="1" applyAlignment="1">
      <alignment vertical="center" wrapText="1"/>
    </xf>
    <xf numFmtId="0" fontId="7" fillId="13" borderId="11" xfId="0" applyFont="1" applyFill="1" applyBorder="1" applyAlignment="1">
      <alignment horizontal="center" vertical="center"/>
    </xf>
    <xf numFmtId="0" fontId="7" fillId="13" borderId="12"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13" xfId="0" applyFont="1" applyFill="1" applyBorder="1" applyAlignment="1">
      <alignment horizontal="center" vertical="center"/>
    </xf>
    <xf numFmtId="0" fontId="7" fillId="13" borderId="9"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28" fillId="0" borderId="2" xfId="0" applyFont="1" applyBorder="1" applyAlignment="1">
      <alignment vertical="center" wrapText="1"/>
    </xf>
    <xf numFmtId="0" fontId="7" fillId="9" borderId="2" xfId="0" applyFont="1" applyFill="1" applyBorder="1" applyAlignment="1">
      <alignment horizontal="center" vertical="center" wrapText="1"/>
    </xf>
    <xf numFmtId="0" fontId="30" fillId="7" borderId="2" xfId="0" applyFont="1" applyFill="1" applyBorder="1" applyAlignment="1">
      <alignment horizontal="center" vertical="top"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37" fillId="0" borderId="0" xfId="6" applyAlignment="1">
      <alignment horizontal="center" vertical="center" wrapText="1"/>
    </xf>
    <xf numFmtId="0" fontId="40" fillId="26" borderId="0" xfId="6" applyFont="1" applyFill="1" applyAlignment="1">
      <alignment horizontal="center" wrapText="1"/>
    </xf>
    <xf numFmtId="0" fontId="23" fillId="3" borderId="0" xfId="0" applyFont="1" applyFill="1" applyAlignment="1">
      <alignment horizontal="center" wrapText="1"/>
    </xf>
    <xf numFmtId="0" fontId="0" fillId="18" borderId="0" xfId="0" applyFill="1" applyAlignment="1">
      <alignment horizontal="center" vertical="center" wrapText="1"/>
    </xf>
    <xf numFmtId="0" fontId="0" fillId="18" borderId="6" xfId="0" applyFill="1" applyBorder="1" applyAlignment="1">
      <alignment horizontal="center" vertical="center" wrapText="1"/>
    </xf>
    <xf numFmtId="0" fontId="51" fillId="0" borderId="22" xfId="0" applyFont="1" applyBorder="1" applyAlignment="1">
      <alignment horizontal="left" wrapText="1"/>
    </xf>
    <xf numFmtId="0" fontId="51" fillId="0" borderId="0" xfId="0" applyFont="1" applyAlignment="1">
      <alignment horizontal="left" wrapText="1"/>
    </xf>
    <xf numFmtId="0" fontId="52" fillId="11" borderId="0" xfId="0" applyFont="1" applyFill="1" applyAlignment="1">
      <alignment horizontal="center"/>
    </xf>
    <xf numFmtId="0" fontId="0" fillId="0" borderId="22" xfId="0" applyBorder="1" applyAlignment="1">
      <alignment horizontal="center" wrapText="1"/>
    </xf>
    <xf numFmtId="0" fontId="37" fillId="0" borderId="0" xfId="6" applyAlignment="1">
      <alignment horizontal="left"/>
    </xf>
    <xf numFmtId="0" fontId="24" fillId="22" borderId="0" xfId="0" applyFont="1" applyFill="1" applyAlignment="1">
      <alignment horizontal="center"/>
    </xf>
    <xf numFmtId="0" fontId="23" fillId="23" borderId="0" xfId="0" applyFont="1" applyFill="1" applyAlignment="1">
      <alignment horizontal="center"/>
    </xf>
    <xf numFmtId="0" fontId="0" fillId="0" borderId="6" xfId="0" applyBorder="1" applyAlignment="1">
      <alignment horizontal="right" wrapText="1"/>
    </xf>
    <xf numFmtId="0" fontId="25" fillId="30" borderId="0" xfId="0" applyFont="1" applyFill="1" applyAlignment="1">
      <alignment horizontal="center"/>
    </xf>
    <xf numFmtId="0" fontId="64" fillId="23" borderId="0" xfId="0" applyFont="1" applyFill="1" applyAlignment="1" applyProtection="1">
      <alignment horizontal="center" wrapText="1"/>
      <protection locked="0"/>
    </xf>
    <xf numFmtId="0" fontId="64" fillId="23" borderId="24" xfId="0" applyFont="1" applyFill="1" applyBorder="1" applyAlignment="1" applyProtection="1">
      <alignment horizontal="center" wrapText="1"/>
      <protection locked="0"/>
    </xf>
    <xf numFmtId="0" fontId="64" fillId="23" borderId="6" xfId="0" applyFont="1" applyFill="1" applyBorder="1" applyAlignment="1" applyProtection="1">
      <alignment horizontal="center" wrapText="1"/>
      <protection locked="0"/>
    </xf>
    <xf numFmtId="0" fontId="67" fillId="26" borderId="0" xfId="4" applyFont="1" applyFill="1" applyBorder="1" applyAlignment="1">
      <alignment horizontal="center" vertical="center" wrapText="1"/>
    </xf>
    <xf numFmtId="0" fontId="21" fillId="32" borderId="12" xfId="5" applyFill="1" applyBorder="1" applyAlignment="1" applyProtection="1">
      <alignment horizontal="center" vertical="center" wrapText="1"/>
      <protection locked="0"/>
    </xf>
    <xf numFmtId="0" fontId="21" fillId="32" borderId="0" xfId="5" applyFill="1" applyBorder="1" applyAlignment="1" applyProtection="1">
      <alignment horizontal="center" vertical="center" wrapText="1"/>
      <protection locked="0"/>
    </xf>
    <xf numFmtId="0" fontId="63" fillId="23" borderId="12" xfId="0" applyFont="1" applyFill="1" applyBorder="1" applyAlignment="1">
      <alignment horizontal="center"/>
    </xf>
    <xf numFmtId="0" fontId="63" fillId="23" borderId="23" xfId="0" applyFont="1" applyFill="1" applyBorder="1" applyAlignment="1">
      <alignment horizontal="center"/>
    </xf>
    <xf numFmtId="0" fontId="23" fillId="9" borderId="0" xfId="0" applyFont="1" applyFill="1" applyAlignment="1">
      <alignment horizontal="center" vertical="center" wrapText="1"/>
    </xf>
    <xf numFmtId="0" fontId="23" fillId="9" borderId="6" xfId="0" applyFont="1" applyFill="1" applyBorder="1" applyAlignment="1">
      <alignment horizontal="center" vertical="center" wrapText="1"/>
    </xf>
    <xf numFmtId="0" fontId="43" fillId="22" borderId="0" xfId="0" applyFont="1" applyFill="1" applyAlignment="1">
      <alignment horizontal="center"/>
    </xf>
    <xf numFmtId="0" fontId="71" fillId="30" borderId="25" xfId="4" applyFont="1" applyFill="1" applyBorder="1" applyAlignment="1">
      <alignment horizontal="center" vertical="center" wrapText="1"/>
    </xf>
    <xf numFmtId="0" fontId="71" fillId="30" borderId="26" xfId="4" applyFont="1" applyFill="1" applyBorder="1" applyAlignment="1">
      <alignment horizontal="center" vertical="center" wrapText="1"/>
    </xf>
    <xf numFmtId="0" fontId="71" fillId="30" borderId="27" xfId="4" applyFont="1" applyFill="1" applyBorder="1" applyAlignment="1">
      <alignment horizontal="center" vertical="center" wrapText="1"/>
    </xf>
    <xf numFmtId="0" fontId="62" fillId="8" borderId="0" xfId="0" applyFont="1" applyFill="1" applyAlignment="1">
      <alignment horizontal="right" wrapText="1"/>
    </xf>
    <xf numFmtId="0" fontId="24" fillId="18" borderId="0" xfId="0" applyFont="1" applyFill="1" applyAlignment="1">
      <alignment horizontal="center"/>
    </xf>
    <xf numFmtId="0" fontId="76" fillId="23" borderId="0" xfId="0" applyFont="1" applyFill="1" applyAlignment="1">
      <alignment horizontal="center" wrapText="1"/>
    </xf>
    <xf numFmtId="0" fontId="74" fillId="23" borderId="6" xfId="0" applyFont="1" applyFill="1" applyBorder="1" applyAlignment="1">
      <alignment horizontal="center" wrapText="1"/>
    </xf>
    <xf numFmtId="0" fontId="24" fillId="18" borderId="24" xfId="0" applyFont="1" applyFill="1" applyBorder="1" applyAlignment="1">
      <alignment horizontal="right" wrapText="1"/>
    </xf>
    <xf numFmtId="0" fontId="43" fillId="3" borderId="0" xfId="0" applyFont="1" applyFill="1" applyAlignment="1">
      <alignment horizontal="center"/>
    </xf>
    <xf numFmtId="0" fontId="23" fillId="9" borderId="29"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31" fillId="0" borderId="2" xfId="0" applyFont="1" applyBorder="1" applyAlignment="1">
      <alignment horizontal="center" vertical="center" wrapText="1"/>
    </xf>
  </cellXfs>
  <cellStyles count="8">
    <cellStyle name="Accent2" xfId="7" builtinId="33"/>
    <cellStyle name="Insatisfaisant" xfId="4" builtinId="27"/>
    <cellStyle name="Lien hypertexte" xfId="6" builtinId="8"/>
    <cellStyle name="Milliers" xfId="1" builtinId="3"/>
    <cellStyle name="Monétaire" xfId="2" builtinId="4"/>
    <cellStyle name="Normal" xfId="0" builtinId="0"/>
    <cellStyle name="Pourcentage" xfId="3" builtinId="5"/>
    <cellStyle name="Style 1" xfId="5" xr:uid="{F2D19D25-16BF-4435-9BC4-76F2CC23AE7A}"/>
  </cellStyles>
  <dxfs count="3639">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color theme="1"/>
      </font>
      <fill>
        <patternFill>
          <bgColor theme="0"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ont>
        <color theme="1"/>
      </font>
      <fill>
        <patternFill>
          <bgColor theme="0"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rgb="FFFF0000"/>
      </font>
      <fill>
        <patternFill>
          <bgColor rgb="FFFFFF00"/>
        </patternFill>
      </fill>
    </dxf>
    <dxf>
      <fill>
        <patternFill patternType="gray0625">
          <bgColor rgb="FFFF0000"/>
        </patternFill>
      </fill>
    </dxf>
    <dxf>
      <font>
        <color auto="1"/>
      </font>
      <fill>
        <patternFill patternType="lightDown">
          <fgColor auto="1"/>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ont>
        <color rgb="FFFF0000"/>
      </font>
      <fill>
        <patternFill>
          <bgColor rgb="FFFFFF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ont>
        <color theme="1" tint="0.499984740745262"/>
      </font>
      <fill>
        <patternFill>
          <bgColor theme="0" tint="-0.14996795556505021"/>
        </patternFill>
      </fill>
    </dxf>
    <dxf>
      <font>
        <b/>
        <i val="0"/>
        <color rgb="FFFF0000"/>
      </font>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patternType="gray0625">
          <bgColor rgb="FFFF0000"/>
        </patternFill>
      </fill>
    </dxf>
    <dxf>
      <font>
        <color auto="1"/>
      </font>
      <fill>
        <patternFill patternType="lightDown">
          <fgColor auto="1"/>
          <bgColor rgb="FFFF0000"/>
        </patternFill>
      </fill>
    </dxf>
    <dxf>
      <font>
        <b/>
        <i val="0"/>
        <color rgb="FFFF0000"/>
      </font>
      <fill>
        <patternFill>
          <bgColor theme="9" tint="0.59996337778862885"/>
        </patternFill>
      </fill>
    </dxf>
    <dxf>
      <font>
        <color theme="1" tint="0.499984740745262"/>
      </font>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1"/>
      </font>
      <fill>
        <patternFill>
          <bgColor theme="0" tint="-0.24994659260841701"/>
        </patternFill>
      </fill>
    </dxf>
    <dxf>
      <font>
        <b/>
        <i val="0"/>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patternType="gray0625">
          <bgColor rgb="FFFF0000"/>
        </patternFill>
      </fill>
    </dxf>
    <dxf>
      <font>
        <color auto="1"/>
      </font>
      <fill>
        <patternFill patternType="lightDown">
          <fgColor auto="1"/>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rgb="FF000000"/>
        <name val="Arial Narrow"/>
        <family val="2"/>
        <scheme val="none"/>
      </font>
      <fill>
        <patternFill patternType="solid">
          <fgColor indexed="64"/>
          <bgColor rgb="FFFFF2CC"/>
        </patternFill>
      </fill>
      <alignment horizontal="center" vertical="center" textRotation="0" wrapText="1" indent="0" justifyLastLine="0" shrinkToFit="0" readingOrder="0"/>
      <border diagonalUp="0" diagonalDown="0">
        <left/>
        <right/>
        <top/>
        <bottom style="medium">
          <color indexed="64"/>
        </bottom>
        <vertical/>
        <horizontal/>
      </border>
    </dxf>
  </dxfs>
  <tableStyles count="0" defaultTableStyle="TableStyleMedium2" defaultPivotStyle="PivotStyleLight16"/>
  <colors>
    <mruColors>
      <color rgb="FFD1C3D1"/>
      <color rgb="FFCB9FC8"/>
      <color rgb="FFFFFFCC"/>
      <color rgb="FFFF9900"/>
      <color rgb="FF6699FF"/>
      <color rgb="FFFFFF00"/>
      <color rgb="FFE8E2E6"/>
      <color rgb="FFFFFF99"/>
      <color rgb="FFB20EA2"/>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nec-cftc.fr/dossier/les-referents-regionaux-du-snec-cftc/"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https://www.snec-cftc.fr/dossier/les-referents-regionaux-du-snec-cftc/" TargetMode="External"/><Relationship Id="rId5" Type="http://schemas.openxmlformats.org/officeDocument/2006/relationships/image" Target="../media/image11.pn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snec-cftc.fr/dossier/les-referents-regionaux-du-snec-cftc/"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5.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snec-cftc.fr/dossier/les-referents-regionaux-du-snec-cftc/" TargetMode="External"/><Relationship Id="rId2" Type="http://schemas.openxmlformats.org/officeDocument/2006/relationships/image" Target="../media/image6.jpg"/><Relationship Id="rId1" Type="http://schemas.openxmlformats.org/officeDocument/2006/relationships/image" Target="../media/image4.png"/><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nec-cftc.fr/dossier/les-referents-regionaux-du-snec-cftc/" TargetMode="External"/><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nec-cftc.fr/dossier/les-referents-regionaux-du-snec-cftc/" TargetMode="External"/></Relationships>
</file>

<file path=xl/drawings/_rels/drawing90.xml.rels><?xml version="1.0" encoding="UTF-8" standalone="yes"?>
<Relationships xmlns="http://schemas.openxmlformats.org/package/2006/relationships"><Relationship Id="rId1" Type="http://schemas.openxmlformats.org/officeDocument/2006/relationships/image" Target="../media/image4.png"/></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748393</xdr:colOff>
      <xdr:row>2</xdr:row>
      <xdr:rowOff>64002</xdr:rowOff>
    </xdr:from>
    <xdr:to>
      <xdr:col>1</xdr:col>
      <xdr:colOff>1632857</xdr:colOff>
      <xdr:row>7</xdr:row>
      <xdr:rowOff>86680</xdr:rowOff>
    </xdr:to>
    <xdr:pic>
      <xdr:nvPicPr>
        <xdr:cNvPr id="3" name="Image 2">
          <a:hlinkClick xmlns:r="http://schemas.openxmlformats.org/officeDocument/2006/relationships" r:id="rId1"/>
          <a:extLst>
            <a:ext uri="{FF2B5EF4-FFF2-40B4-BE49-F238E27FC236}">
              <a16:creationId xmlns:a16="http://schemas.microsoft.com/office/drawing/2014/main" id="{8821A478-B365-4BC3-9590-E9F2D20AA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699002"/>
          <a:ext cx="1647976" cy="1647976"/>
        </a:xfrm>
        <a:prstGeom prst="rect">
          <a:avLst/>
        </a:prstGeom>
      </xdr:spPr>
    </xdr:pic>
    <xdr:clientData/>
  </xdr:twoCellAnchor>
  <xdr:twoCellAnchor editAs="oneCell">
    <xdr:from>
      <xdr:col>4</xdr:col>
      <xdr:colOff>0</xdr:colOff>
      <xdr:row>18</xdr:row>
      <xdr:rowOff>0</xdr:rowOff>
    </xdr:from>
    <xdr:to>
      <xdr:col>5</xdr:col>
      <xdr:colOff>101676</xdr:colOff>
      <xdr:row>21</xdr:row>
      <xdr:rowOff>162152</xdr:rowOff>
    </xdr:to>
    <xdr:pic>
      <xdr:nvPicPr>
        <xdr:cNvPr id="2" name="Image 1">
          <a:hlinkClick xmlns:r="http://schemas.openxmlformats.org/officeDocument/2006/relationships" r:id="rId1"/>
          <a:extLst>
            <a:ext uri="{FF2B5EF4-FFF2-40B4-BE49-F238E27FC236}">
              <a16:creationId xmlns:a16="http://schemas.microsoft.com/office/drawing/2014/main" id="{9995707F-1030-4EA5-B46B-6DBFB4E41A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513036" y="4807857"/>
          <a:ext cx="865188" cy="8651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4" name="Connecteur : en arc 3">
          <a:extLst>
            <a:ext uri="{FF2B5EF4-FFF2-40B4-BE49-F238E27FC236}">
              <a16:creationId xmlns:a16="http://schemas.microsoft.com/office/drawing/2014/main" id="{B3F0040A-DEDF-4CF5-8E78-451FF415971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C3276F29-BB9F-491C-BC82-B345AA321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272142</xdr:rowOff>
    </xdr:from>
    <xdr:to>
      <xdr:col>1</xdr:col>
      <xdr:colOff>1469950</xdr:colOff>
      <xdr:row>21</xdr:row>
      <xdr:rowOff>116794</xdr:rowOff>
    </xdr:to>
    <xdr:pic>
      <xdr:nvPicPr>
        <xdr:cNvPr id="7" name="Image 6">
          <a:hlinkClick xmlns:r="http://schemas.openxmlformats.org/officeDocument/2006/relationships" r:id="rId1"/>
          <a:extLst>
            <a:ext uri="{FF2B5EF4-FFF2-40B4-BE49-F238E27FC236}">
              <a16:creationId xmlns:a16="http://schemas.microsoft.com/office/drawing/2014/main" id="{F3BE52F7-8C55-4644-B1B2-E7D74DA0AD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6561666"/>
          <a:ext cx="865188" cy="865188"/>
        </a:xfrm>
        <a:prstGeom prst="rect">
          <a:avLst/>
        </a:prstGeom>
      </xdr:spPr>
    </xdr:pic>
    <xdr:clientData/>
  </xdr:twoCellAnchor>
  <xdr:twoCellAnchor editAs="oneCell">
    <xdr:from>
      <xdr:col>1</xdr:col>
      <xdr:colOff>582083</xdr:colOff>
      <xdr:row>31</xdr:row>
      <xdr:rowOff>52916</xdr:rowOff>
    </xdr:from>
    <xdr:to>
      <xdr:col>1</xdr:col>
      <xdr:colOff>1447271</xdr:colOff>
      <xdr:row>35</xdr:row>
      <xdr:rowOff>147033</xdr:rowOff>
    </xdr:to>
    <xdr:pic>
      <xdr:nvPicPr>
        <xdr:cNvPr id="8" name="Image 7">
          <a:hlinkClick xmlns:r="http://schemas.openxmlformats.org/officeDocument/2006/relationships" r:id="rId1"/>
          <a:extLst>
            <a:ext uri="{FF2B5EF4-FFF2-40B4-BE49-F238E27FC236}">
              <a16:creationId xmlns:a16="http://schemas.microsoft.com/office/drawing/2014/main" id="{2C7BBE4A-0D63-44FA-88D8-5E7A6FCDB6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13599583"/>
          <a:ext cx="865188" cy="865188"/>
        </a:xfrm>
        <a:prstGeom prst="rect">
          <a:avLst/>
        </a:prstGeom>
      </xdr:spPr>
    </xdr:pic>
    <xdr:clientData/>
  </xdr:twoCellAnchor>
  <xdr:twoCellAnchor editAs="oneCell">
    <xdr:from>
      <xdr:col>1</xdr:col>
      <xdr:colOff>657678</xdr:colOff>
      <xdr:row>48</xdr:row>
      <xdr:rowOff>234345</xdr:rowOff>
    </xdr:from>
    <xdr:to>
      <xdr:col>1</xdr:col>
      <xdr:colOff>1522866</xdr:colOff>
      <xdr:row>53</xdr:row>
      <xdr:rowOff>78998</xdr:rowOff>
    </xdr:to>
    <xdr:pic>
      <xdr:nvPicPr>
        <xdr:cNvPr id="9" name="Image 8">
          <a:hlinkClick xmlns:r="http://schemas.openxmlformats.org/officeDocument/2006/relationships" r:id="rId1"/>
          <a:extLst>
            <a:ext uri="{FF2B5EF4-FFF2-40B4-BE49-F238E27FC236}">
              <a16:creationId xmlns:a16="http://schemas.microsoft.com/office/drawing/2014/main" id="{3BFFA9C7-331C-4D10-AAB5-1F94DB8A0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8732500"/>
          <a:ext cx="865188" cy="865188"/>
        </a:xfrm>
        <a:prstGeom prst="rect">
          <a:avLst/>
        </a:prstGeom>
      </xdr:spPr>
    </xdr:pic>
    <xdr:clientData/>
  </xdr:twoCellAnchor>
  <xdr:twoCellAnchor editAs="oneCell">
    <xdr:from>
      <xdr:col>3</xdr:col>
      <xdr:colOff>997857</xdr:colOff>
      <xdr:row>64</xdr:row>
      <xdr:rowOff>166309</xdr:rowOff>
    </xdr:from>
    <xdr:to>
      <xdr:col>3</xdr:col>
      <xdr:colOff>1863045</xdr:colOff>
      <xdr:row>93</xdr:row>
      <xdr:rowOff>124354</xdr:rowOff>
    </xdr:to>
    <xdr:pic>
      <xdr:nvPicPr>
        <xdr:cNvPr id="10" name="Image 9">
          <a:hlinkClick xmlns:r="http://schemas.openxmlformats.org/officeDocument/2006/relationships" r:id="rId1"/>
          <a:extLst>
            <a:ext uri="{FF2B5EF4-FFF2-40B4-BE49-F238E27FC236}">
              <a16:creationId xmlns:a16="http://schemas.microsoft.com/office/drawing/2014/main" id="{89DFEA75-1FAE-4787-ACB6-E1BE3143A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646190"/>
          <a:ext cx="865188" cy="865188"/>
        </a:xfrm>
        <a:prstGeom prst="rect">
          <a:avLst/>
        </a:prstGeom>
      </xdr:spPr>
    </xdr:pic>
    <xdr:clientData/>
  </xdr:twoCellAnchor>
  <xdr:twoCellAnchor editAs="oneCell">
    <xdr:from>
      <xdr:col>3</xdr:col>
      <xdr:colOff>869345</xdr:colOff>
      <xdr:row>99</xdr:row>
      <xdr:rowOff>166309</xdr:rowOff>
    </xdr:from>
    <xdr:to>
      <xdr:col>3</xdr:col>
      <xdr:colOff>1734533</xdr:colOff>
      <xdr:row>103</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9298D2AA-3517-473F-B326-437B53909E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25898928"/>
          <a:ext cx="865188" cy="865188"/>
        </a:xfrm>
        <a:prstGeom prst="rect">
          <a:avLst/>
        </a:prstGeom>
      </xdr:spPr>
    </xdr:pic>
    <xdr:clientData/>
  </xdr:twoCellAnchor>
  <xdr:twoCellAnchor editAs="oneCell">
    <xdr:from>
      <xdr:col>3</xdr:col>
      <xdr:colOff>808869</xdr:colOff>
      <xdr:row>116</xdr:row>
      <xdr:rowOff>196548</xdr:rowOff>
    </xdr:from>
    <xdr:to>
      <xdr:col>3</xdr:col>
      <xdr:colOff>1674057</xdr:colOff>
      <xdr:row>117</xdr:row>
      <xdr:rowOff>343581</xdr:rowOff>
    </xdr:to>
    <xdr:pic>
      <xdr:nvPicPr>
        <xdr:cNvPr id="12" name="Image 11">
          <a:hlinkClick xmlns:r="http://schemas.openxmlformats.org/officeDocument/2006/relationships" r:id="rId1"/>
          <a:extLst>
            <a:ext uri="{FF2B5EF4-FFF2-40B4-BE49-F238E27FC236}">
              <a16:creationId xmlns:a16="http://schemas.microsoft.com/office/drawing/2014/main" id="{D72D4263-26E5-4E80-B189-FD3740B55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55179" y="30132262"/>
          <a:ext cx="865188" cy="865188"/>
        </a:xfrm>
        <a:prstGeom prst="rect">
          <a:avLst/>
        </a:prstGeom>
      </xdr:spPr>
    </xdr:pic>
    <xdr:clientData/>
  </xdr:twoCellAnchor>
  <xdr:twoCellAnchor editAs="oneCell">
    <xdr:from>
      <xdr:col>1</xdr:col>
      <xdr:colOff>657679</xdr:colOff>
      <xdr:row>128</xdr:row>
      <xdr:rowOff>166309</xdr:rowOff>
    </xdr:from>
    <xdr:to>
      <xdr:col>1</xdr:col>
      <xdr:colOff>1522867</xdr:colOff>
      <xdr:row>132</xdr:row>
      <xdr:rowOff>78997</xdr:rowOff>
    </xdr:to>
    <xdr:pic>
      <xdr:nvPicPr>
        <xdr:cNvPr id="13" name="Image 12">
          <a:hlinkClick xmlns:r="http://schemas.openxmlformats.org/officeDocument/2006/relationships" r:id="rId1"/>
          <a:extLst>
            <a:ext uri="{FF2B5EF4-FFF2-40B4-BE49-F238E27FC236}">
              <a16:creationId xmlns:a16="http://schemas.microsoft.com/office/drawing/2014/main" id="{F6C80C5C-46E6-4FA6-822E-71C245D2F3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34728452"/>
          <a:ext cx="865188" cy="865188"/>
        </a:xfrm>
        <a:prstGeom prst="rect">
          <a:avLst/>
        </a:prstGeom>
      </xdr:spPr>
    </xdr:pic>
    <xdr:clientData/>
  </xdr:twoCellAnchor>
  <xdr:twoCellAnchor editAs="oneCell">
    <xdr:from>
      <xdr:col>3</xdr:col>
      <xdr:colOff>627440</xdr:colOff>
      <xdr:row>144</xdr:row>
      <xdr:rowOff>22679</xdr:rowOff>
    </xdr:from>
    <xdr:to>
      <xdr:col>3</xdr:col>
      <xdr:colOff>1492628</xdr:colOff>
      <xdr:row>148</xdr:row>
      <xdr:rowOff>162153</xdr:rowOff>
    </xdr:to>
    <xdr:pic>
      <xdr:nvPicPr>
        <xdr:cNvPr id="14" name="Image 13">
          <a:hlinkClick xmlns:r="http://schemas.openxmlformats.org/officeDocument/2006/relationships" r:id="rId1"/>
          <a:extLst>
            <a:ext uri="{FF2B5EF4-FFF2-40B4-BE49-F238E27FC236}">
              <a16:creationId xmlns:a16="http://schemas.microsoft.com/office/drawing/2014/main" id="{4007FCF2-98D3-461B-9328-1E66E0F5F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3750" y="38288989"/>
          <a:ext cx="865188" cy="865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4" name="Connecteur : en arc 3">
          <a:extLst>
            <a:ext uri="{FF2B5EF4-FFF2-40B4-BE49-F238E27FC236}">
              <a16:creationId xmlns:a16="http://schemas.microsoft.com/office/drawing/2014/main" id="{10B4268C-084D-4920-BB24-408A0BBD1FB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6" name="Image 5">
          <a:hlinkClick xmlns:r="http://schemas.openxmlformats.org/officeDocument/2006/relationships" r:id="rId1"/>
          <a:extLst>
            <a:ext uri="{FF2B5EF4-FFF2-40B4-BE49-F238E27FC236}">
              <a16:creationId xmlns:a16="http://schemas.microsoft.com/office/drawing/2014/main" id="{A51BA1D4-D550-4F5E-87AF-52ECA3B6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17</xdr:row>
      <xdr:rowOff>7560</xdr:rowOff>
    </xdr:from>
    <xdr:to>
      <xdr:col>1</xdr:col>
      <xdr:colOff>1507747</xdr:colOff>
      <xdr:row>21</xdr:row>
      <xdr:rowOff>147033</xdr:rowOff>
    </xdr:to>
    <xdr:pic>
      <xdr:nvPicPr>
        <xdr:cNvPr id="7" name="Image 6">
          <a:hlinkClick xmlns:r="http://schemas.openxmlformats.org/officeDocument/2006/relationships" r:id="rId1"/>
          <a:extLst>
            <a:ext uri="{FF2B5EF4-FFF2-40B4-BE49-F238E27FC236}">
              <a16:creationId xmlns:a16="http://schemas.microsoft.com/office/drawing/2014/main" id="{32F23F3F-F938-40C2-B715-09ED8CCD6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591905"/>
          <a:ext cx="865188" cy="865188"/>
        </a:xfrm>
        <a:prstGeom prst="rect">
          <a:avLst/>
        </a:prstGeom>
      </xdr:spPr>
    </xdr:pic>
    <xdr:clientData/>
  </xdr:twoCellAnchor>
  <xdr:twoCellAnchor editAs="oneCell">
    <xdr:from>
      <xdr:col>1</xdr:col>
      <xdr:colOff>740833</xdr:colOff>
      <xdr:row>30</xdr:row>
      <xdr:rowOff>272144</xdr:rowOff>
    </xdr:from>
    <xdr:to>
      <xdr:col>1</xdr:col>
      <xdr:colOff>1606021</xdr:colOff>
      <xdr:row>35</xdr:row>
      <xdr:rowOff>71439</xdr:rowOff>
    </xdr:to>
    <xdr:pic>
      <xdr:nvPicPr>
        <xdr:cNvPr id="8" name="Image 7">
          <a:hlinkClick xmlns:r="http://schemas.openxmlformats.org/officeDocument/2006/relationships" r:id="rId1"/>
          <a:extLst>
            <a:ext uri="{FF2B5EF4-FFF2-40B4-BE49-F238E27FC236}">
              <a16:creationId xmlns:a16="http://schemas.microsoft.com/office/drawing/2014/main" id="{3BBD5773-20D1-469C-BC23-3B467A30D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3523989"/>
          <a:ext cx="865188" cy="865188"/>
        </a:xfrm>
        <a:prstGeom prst="rect">
          <a:avLst/>
        </a:prstGeom>
      </xdr:spPr>
    </xdr:pic>
    <xdr:clientData/>
  </xdr:twoCellAnchor>
  <xdr:twoCellAnchor editAs="oneCell">
    <xdr:from>
      <xdr:col>1</xdr:col>
      <xdr:colOff>710595</xdr:colOff>
      <xdr:row>48</xdr:row>
      <xdr:rowOff>219226</xdr:rowOff>
    </xdr:from>
    <xdr:to>
      <xdr:col>1</xdr:col>
      <xdr:colOff>1575783</xdr:colOff>
      <xdr:row>53</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BB180F4F-F6E2-497A-B473-4E11F8000C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8717381"/>
          <a:ext cx="865188" cy="865188"/>
        </a:xfrm>
        <a:prstGeom prst="rect">
          <a:avLst/>
        </a:prstGeom>
      </xdr:spPr>
    </xdr:pic>
    <xdr:clientData/>
  </xdr:twoCellAnchor>
  <xdr:twoCellAnchor editAs="oneCell">
    <xdr:from>
      <xdr:col>3</xdr:col>
      <xdr:colOff>967619</xdr:colOff>
      <xdr:row>66</xdr:row>
      <xdr:rowOff>158749</xdr:rowOff>
    </xdr:from>
    <xdr:to>
      <xdr:col>3</xdr:col>
      <xdr:colOff>1832807</xdr:colOff>
      <xdr:row>94</xdr:row>
      <xdr:rowOff>94115</xdr:rowOff>
    </xdr:to>
    <xdr:pic>
      <xdr:nvPicPr>
        <xdr:cNvPr id="10" name="Image 9">
          <a:hlinkClick xmlns:r="http://schemas.openxmlformats.org/officeDocument/2006/relationships" r:id="rId1"/>
          <a:extLst>
            <a:ext uri="{FF2B5EF4-FFF2-40B4-BE49-F238E27FC236}">
              <a16:creationId xmlns:a16="http://schemas.microsoft.com/office/drawing/2014/main" id="{71C043AC-15FF-410D-9607-9395504280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4001487"/>
          <a:ext cx="865188" cy="865188"/>
        </a:xfrm>
        <a:prstGeom prst="rect">
          <a:avLst/>
        </a:prstGeom>
      </xdr:spPr>
    </xdr:pic>
    <xdr:clientData/>
  </xdr:twoCellAnchor>
  <xdr:twoCellAnchor editAs="oneCell">
    <xdr:from>
      <xdr:col>3</xdr:col>
      <xdr:colOff>831547</xdr:colOff>
      <xdr:row>100</xdr:row>
      <xdr:rowOff>98273</xdr:rowOff>
    </xdr:from>
    <xdr:to>
      <xdr:col>3</xdr:col>
      <xdr:colOff>1696735</xdr:colOff>
      <xdr:row>104</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764BFB79-E954-4FCC-8B6E-B3646286CC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26193749"/>
          <a:ext cx="865188" cy="865188"/>
        </a:xfrm>
        <a:prstGeom prst="rect">
          <a:avLst/>
        </a:prstGeom>
      </xdr:spPr>
    </xdr:pic>
    <xdr:clientData/>
  </xdr:twoCellAnchor>
  <xdr:twoCellAnchor editAs="oneCell">
    <xdr:from>
      <xdr:col>3</xdr:col>
      <xdr:colOff>907143</xdr:colOff>
      <xdr:row>116</xdr:row>
      <xdr:rowOff>211667</xdr:rowOff>
    </xdr:from>
    <xdr:to>
      <xdr:col>3</xdr:col>
      <xdr:colOff>1772331</xdr:colOff>
      <xdr:row>117</xdr:row>
      <xdr:rowOff>358700</xdr:rowOff>
    </xdr:to>
    <xdr:pic>
      <xdr:nvPicPr>
        <xdr:cNvPr id="12" name="Image 11">
          <a:hlinkClick xmlns:r="http://schemas.openxmlformats.org/officeDocument/2006/relationships" r:id="rId1"/>
          <a:extLst>
            <a:ext uri="{FF2B5EF4-FFF2-40B4-BE49-F238E27FC236}">
              <a16:creationId xmlns:a16="http://schemas.microsoft.com/office/drawing/2014/main" id="{148F40B2-322F-40BB-9122-0EE4C566B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30328810"/>
          <a:ext cx="865188" cy="865188"/>
        </a:xfrm>
        <a:prstGeom prst="rect">
          <a:avLst/>
        </a:prstGeom>
      </xdr:spPr>
    </xdr:pic>
    <xdr:clientData/>
  </xdr:twoCellAnchor>
  <xdr:twoCellAnchor editAs="oneCell">
    <xdr:from>
      <xdr:col>2</xdr:col>
      <xdr:colOff>823988</xdr:colOff>
      <xdr:row>124</xdr:row>
      <xdr:rowOff>22678</xdr:rowOff>
    </xdr:from>
    <xdr:to>
      <xdr:col>2</xdr:col>
      <xdr:colOff>1689176</xdr:colOff>
      <xdr:row>130</xdr:row>
      <xdr:rowOff>230188</xdr:rowOff>
    </xdr:to>
    <xdr:pic>
      <xdr:nvPicPr>
        <xdr:cNvPr id="13" name="Image 12">
          <a:hlinkClick xmlns:r="http://schemas.openxmlformats.org/officeDocument/2006/relationships" r:id="rId1"/>
          <a:extLst>
            <a:ext uri="{FF2B5EF4-FFF2-40B4-BE49-F238E27FC236}">
              <a16:creationId xmlns:a16="http://schemas.microsoft.com/office/drawing/2014/main" id="{288ECB5A-47FE-41B1-86A5-025BCA6754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86667" y="34584821"/>
          <a:ext cx="865188" cy="865188"/>
        </a:xfrm>
        <a:prstGeom prst="rect">
          <a:avLst/>
        </a:prstGeom>
      </xdr:spPr>
    </xdr:pic>
    <xdr:clientData/>
  </xdr:twoCellAnchor>
  <xdr:twoCellAnchor editAs="oneCell">
    <xdr:from>
      <xdr:col>3</xdr:col>
      <xdr:colOff>619881</xdr:colOff>
      <xdr:row>144</xdr:row>
      <xdr:rowOff>52917</xdr:rowOff>
    </xdr:from>
    <xdr:to>
      <xdr:col>3</xdr:col>
      <xdr:colOff>1485069</xdr:colOff>
      <xdr:row>149</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6274143-2F8A-4531-AB5E-951A3875C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66191" y="38500655"/>
          <a:ext cx="865188" cy="86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2D767985-A056-4CA3-AC2E-143CD6912D33}"/>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859B9BC-D999-44C1-972F-441AC55416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234345</xdr:rowOff>
    </xdr:from>
    <xdr:to>
      <xdr:col>1</xdr:col>
      <xdr:colOff>1515307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16F6CDEA-DEB0-48A7-ABF3-8148832C5D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934226"/>
          <a:ext cx="865188" cy="865188"/>
        </a:xfrm>
        <a:prstGeom prst="rect">
          <a:avLst/>
        </a:prstGeom>
      </xdr:spPr>
    </xdr:pic>
    <xdr:clientData/>
  </xdr:twoCellAnchor>
  <xdr:twoCellAnchor editAs="oneCell">
    <xdr:from>
      <xdr:col>1</xdr:col>
      <xdr:colOff>650119</xdr:colOff>
      <xdr:row>31</xdr:row>
      <xdr:rowOff>264583</xdr:rowOff>
    </xdr:from>
    <xdr:to>
      <xdr:col>1</xdr:col>
      <xdr:colOff>1515307</xdr:colOff>
      <xdr:row>36</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117C5149-F062-46A0-8A5F-267AEFE8E9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0568214"/>
          <a:ext cx="865188" cy="865188"/>
        </a:xfrm>
        <a:prstGeom prst="rect">
          <a:avLst/>
        </a:prstGeom>
      </xdr:spPr>
    </xdr:pic>
    <xdr:clientData/>
  </xdr:twoCellAnchor>
  <xdr:twoCellAnchor editAs="oneCell">
    <xdr:from>
      <xdr:col>3</xdr:col>
      <xdr:colOff>990298</xdr:colOff>
      <xdr:row>50</xdr:row>
      <xdr:rowOff>113393</xdr:rowOff>
    </xdr:from>
    <xdr:to>
      <xdr:col>3</xdr:col>
      <xdr:colOff>1855486</xdr:colOff>
      <xdr:row>63</xdr:row>
      <xdr:rowOff>48759</xdr:rowOff>
    </xdr:to>
    <xdr:pic>
      <xdr:nvPicPr>
        <xdr:cNvPr id="10" name="Image 9">
          <a:hlinkClick xmlns:r="http://schemas.openxmlformats.org/officeDocument/2006/relationships" r:id="rId1"/>
          <a:extLst>
            <a:ext uri="{FF2B5EF4-FFF2-40B4-BE49-F238E27FC236}">
              <a16:creationId xmlns:a16="http://schemas.microsoft.com/office/drawing/2014/main" id="{931C6406-2B20-4AE4-BA61-2D595F6C6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6018631"/>
          <a:ext cx="865188" cy="865188"/>
        </a:xfrm>
        <a:prstGeom prst="rect">
          <a:avLst/>
        </a:prstGeom>
      </xdr:spPr>
    </xdr:pic>
    <xdr:clientData/>
  </xdr:twoCellAnchor>
  <xdr:twoCellAnchor editAs="oneCell">
    <xdr:from>
      <xdr:col>3</xdr:col>
      <xdr:colOff>997857</xdr:colOff>
      <xdr:row>69</xdr:row>
      <xdr:rowOff>45357</xdr:rowOff>
    </xdr:from>
    <xdr:to>
      <xdr:col>3</xdr:col>
      <xdr:colOff>1863045</xdr:colOff>
      <xdr:row>72</xdr:row>
      <xdr:rowOff>207509</xdr:rowOff>
    </xdr:to>
    <xdr:pic>
      <xdr:nvPicPr>
        <xdr:cNvPr id="11" name="Image 10">
          <a:hlinkClick xmlns:r="http://schemas.openxmlformats.org/officeDocument/2006/relationships" r:id="rId1"/>
          <a:extLst>
            <a:ext uri="{FF2B5EF4-FFF2-40B4-BE49-F238E27FC236}">
              <a16:creationId xmlns:a16="http://schemas.microsoft.com/office/drawing/2014/main" id="{C7E6A74A-E59E-42DD-81AF-015F80A084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18203333"/>
          <a:ext cx="865188" cy="865188"/>
        </a:xfrm>
        <a:prstGeom prst="rect">
          <a:avLst/>
        </a:prstGeom>
      </xdr:spPr>
    </xdr:pic>
    <xdr:clientData/>
  </xdr:twoCellAnchor>
  <xdr:twoCellAnchor editAs="oneCell">
    <xdr:from>
      <xdr:col>3</xdr:col>
      <xdr:colOff>967619</xdr:colOff>
      <xdr:row>85</xdr:row>
      <xdr:rowOff>287262</xdr:rowOff>
    </xdr:from>
    <xdr:to>
      <xdr:col>3</xdr:col>
      <xdr:colOff>1832807</xdr:colOff>
      <xdr:row>86</xdr:row>
      <xdr:rowOff>434295</xdr:rowOff>
    </xdr:to>
    <xdr:pic>
      <xdr:nvPicPr>
        <xdr:cNvPr id="12" name="Image 11">
          <a:hlinkClick xmlns:r="http://schemas.openxmlformats.org/officeDocument/2006/relationships" r:id="rId1"/>
          <a:extLst>
            <a:ext uri="{FF2B5EF4-FFF2-40B4-BE49-F238E27FC236}">
              <a16:creationId xmlns:a16="http://schemas.microsoft.com/office/drawing/2014/main" id="{E1015148-A8FD-4EB6-9424-292D08BB6F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2466905"/>
          <a:ext cx="865188" cy="865188"/>
        </a:xfrm>
        <a:prstGeom prst="rect">
          <a:avLst/>
        </a:prstGeom>
      </xdr:spPr>
    </xdr:pic>
    <xdr:clientData/>
  </xdr:twoCellAnchor>
  <xdr:twoCellAnchor editAs="oneCell">
    <xdr:from>
      <xdr:col>2</xdr:col>
      <xdr:colOff>967619</xdr:colOff>
      <xdr:row>93</xdr:row>
      <xdr:rowOff>37798</xdr:rowOff>
    </xdr:from>
    <xdr:to>
      <xdr:col>2</xdr:col>
      <xdr:colOff>1832807</xdr:colOff>
      <xdr:row>99</xdr:row>
      <xdr:rowOff>245308</xdr:rowOff>
    </xdr:to>
    <xdr:pic>
      <xdr:nvPicPr>
        <xdr:cNvPr id="13" name="Image 12">
          <a:hlinkClick xmlns:r="http://schemas.openxmlformats.org/officeDocument/2006/relationships" r:id="rId1"/>
          <a:extLst>
            <a:ext uri="{FF2B5EF4-FFF2-40B4-BE49-F238E27FC236}">
              <a16:creationId xmlns:a16="http://schemas.microsoft.com/office/drawing/2014/main" id="{8B592216-12EA-484D-8543-2CA6DD0EE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6662441"/>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DEB3D4E-F63F-40FE-BEDC-EF558ED95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6" name="Connecteur : en arc 5">
          <a:extLst>
            <a:ext uri="{FF2B5EF4-FFF2-40B4-BE49-F238E27FC236}">
              <a16:creationId xmlns:a16="http://schemas.microsoft.com/office/drawing/2014/main" id="{55AEACCC-6CBC-4B67-A6ED-E92E2E6F94C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58A5533-A479-4F9C-9444-3ACC8B5DB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257024</xdr:rowOff>
    </xdr:from>
    <xdr:to>
      <xdr:col>1</xdr:col>
      <xdr:colOff>1462391</xdr:colOff>
      <xdr:row>21</xdr:row>
      <xdr:rowOff>101677</xdr:rowOff>
    </xdr:to>
    <xdr:pic>
      <xdr:nvPicPr>
        <xdr:cNvPr id="8" name="Image 7">
          <a:hlinkClick xmlns:r="http://schemas.openxmlformats.org/officeDocument/2006/relationships" r:id="rId1"/>
          <a:extLst>
            <a:ext uri="{FF2B5EF4-FFF2-40B4-BE49-F238E27FC236}">
              <a16:creationId xmlns:a16="http://schemas.microsoft.com/office/drawing/2014/main" id="{9D078861-311C-4DAD-80F3-2DA41BA9C0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5503334"/>
          <a:ext cx="865188" cy="865188"/>
        </a:xfrm>
        <a:prstGeom prst="rect">
          <a:avLst/>
        </a:prstGeom>
      </xdr:spPr>
    </xdr:pic>
    <xdr:clientData/>
  </xdr:twoCellAnchor>
  <xdr:twoCellAnchor editAs="oneCell">
    <xdr:from>
      <xdr:col>1</xdr:col>
      <xdr:colOff>582084</xdr:colOff>
      <xdr:row>31</xdr:row>
      <xdr:rowOff>211666</xdr:rowOff>
    </xdr:from>
    <xdr:to>
      <xdr:col>1</xdr:col>
      <xdr:colOff>1447272</xdr:colOff>
      <xdr:row>36</xdr:row>
      <xdr:rowOff>56319</xdr:rowOff>
    </xdr:to>
    <xdr:pic>
      <xdr:nvPicPr>
        <xdr:cNvPr id="9" name="Image 8">
          <a:hlinkClick xmlns:r="http://schemas.openxmlformats.org/officeDocument/2006/relationships" r:id="rId1"/>
          <a:extLst>
            <a:ext uri="{FF2B5EF4-FFF2-40B4-BE49-F238E27FC236}">
              <a16:creationId xmlns:a16="http://schemas.microsoft.com/office/drawing/2014/main" id="{923B53EB-19DD-4FE7-A4AC-9652B1CE1E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10061726"/>
          <a:ext cx="865188" cy="865188"/>
        </a:xfrm>
        <a:prstGeom prst="rect">
          <a:avLst/>
        </a:prstGeom>
      </xdr:spPr>
    </xdr:pic>
    <xdr:clientData/>
  </xdr:twoCellAnchor>
  <xdr:twoCellAnchor editAs="oneCell">
    <xdr:from>
      <xdr:col>3</xdr:col>
      <xdr:colOff>922262</xdr:colOff>
      <xdr:row>50</xdr:row>
      <xdr:rowOff>166309</xdr:rowOff>
    </xdr:from>
    <xdr:to>
      <xdr:col>3</xdr:col>
      <xdr:colOff>1787450</xdr:colOff>
      <xdr:row>63</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15EB63C2-B160-4000-808C-2BAD5D8A12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15617976"/>
          <a:ext cx="865188" cy="865188"/>
        </a:xfrm>
        <a:prstGeom prst="rect">
          <a:avLst/>
        </a:prstGeom>
      </xdr:spPr>
    </xdr:pic>
    <xdr:clientData/>
  </xdr:twoCellAnchor>
  <xdr:twoCellAnchor editAs="oneCell">
    <xdr:from>
      <xdr:col>3</xdr:col>
      <xdr:colOff>1012976</xdr:colOff>
      <xdr:row>69</xdr:row>
      <xdr:rowOff>30238</xdr:rowOff>
    </xdr:from>
    <xdr:to>
      <xdr:col>3</xdr:col>
      <xdr:colOff>1878164</xdr:colOff>
      <xdr:row>72</xdr:row>
      <xdr:rowOff>192391</xdr:rowOff>
    </xdr:to>
    <xdr:pic>
      <xdr:nvPicPr>
        <xdr:cNvPr id="11" name="Image 10">
          <a:hlinkClick xmlns:r="http://schemas.openxmlformats.org/officeDocument/2006/relationships" r:id="rId1"/>
          <a:extLst>
            <a:ext uri="{FF2B5EF4-FFF2-40B4-BE49-F238E27FC236}">
              <a16:creationId xmlns:a16="http://schemas.microsoft.com/office/drawing/2014/main" id="{4907750F-7AFF-412D-B836-F9B8AE009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7734643"/>
          <a:ext cx="865188" cy="865188"/>
        </a:xfrm>
        <a:prstGeom prst="rect">
          <a:avLst/>
        </a:prstGeom>
      </xdr:spPr>
    </xdr:pic>
    <xdr:clientData/>
  </xdr:twoCellAnchor>
  <xdr:twoCellAnchor editAs="oneCell">
    <xdr:from>
      <xdr:col>3</xdr:col>
      <xdr:colOff>808869</xdr:colOff>
      <xdr:row>85</xdr:row>
      <xdr:rowOff>249464</xdr:rowOff>
    </xdr:from>
    <xdr:to>
      <xdr:col>3</xdr:col>
      <xdr:colOff>1674057</xdr:colOff>
      <xdr:row>86</xdr:row>
      <xdr:rowOff>396497</xdr:rowOff>
    </xdr:to>
    <xdr:pic>
      <xdr:nvPicPr>
        <xdr:cNvPr id="12" name="Image 11">
          <a:hlinkClick xmlns:r="http://schemas.openxmlformats.org/officeDocument/2006/relationships" r:id="rId1"/>
          <a:extLst>
            <a:ext uri="{FF2B5EF4-FFF2-40B4-BE49-F238E27FC236}">
              <a16:creationId xmlns:a16="http://schemas.microsoft.com/office/drawing/2014/main" id="{4A6EB0F6-DCA6-4E30-83E4-A6646CFC3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55179" y="21975535"/>
          <a:ext cx="865188" cy="865188"/>
        </a:xfrm>
        <a:prstGeom prst="rect">
          <a:avLst/>
        </a:prstGeom>
      </xdr:spPr>
    </xdr:pic>
    <xdr:clientData/>
  </xdr:twoCellAnchor>
  <xdr:twoCellAnchor editAs="oneCell">
    <xdr:from>
      <xdr:col>2</xdr:col>
      <xdr:colOff>846667</xdr:colOff>
      <xdr:row>93</xdr:row>
      <xdr:rowOff>15119</xdr:rowOff>
    </xdr:from>
    <xdr:to>
      <xdr:col>2</xdr:col>
      <xdr:colOff>1711855</xdr:colOff>
      <xdr:row>99</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6C7F175C-7BC9-495C-9A51-64F4AC394E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09346" y="26186190"/>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8FA9BD3E-4F0A-49BC-84A5-C03CA1386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2667000</xdr:colOff>
      <xdr:row>80</xdr:row>
      <xdr:rowOff>47625</xdr:rowOff>
    </xdr:from>
    <xdr:to>
      <xdr:col>3</xdr:col>
      <xdr:colOff>2627313</xdr:colOff>
      <xdr:row>80</xdr:row>
      <xdr:rowOff>373062</xdr:rowOff>
    </xdr:to>
    <xdr:cxnSp macro="">
      <xdr:nvCxnSpPr>
        <xdr:cNvPr id="7" name="Connecteur : en arc 6">
          <a:extLst>
            <a:ext uri="{FF2B5EF4-FFF2-40B4-BE49-F238E27FC236}">
              <a16:creationId xmlns:a16="http://schemas.microsoft.com/office/drawing/2014/main" id="{17092831-3831-4016-9442-976C30BE529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34B4D4A-D941-437E-828F-CBB3EAEE1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16</xdr:row>
      <xdr:rowOff>196547</xdr:rowOff>
    </xdr:from>
    <xdr:to>
      <xdr:col>1</xdr:col>
      <xdr:colOff>1545545</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A77AB9A8-5B0A-4C69-B6F5-B5CC057E0B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5896428"/>
          <a:ext cx="865188" cy="865188"/>
        </a:xfrm>
        <a:prstGeom prst="rect">
          <a:avLst/>
        </a:prstGeom>
      </xdr:spPr>
    </xdr:pic>
    <xdr:clientData/>
  </xdr:twoCellAnchor>
  <xdr:twoCellAnchor editAs="oneCell">
    <xdr:from>
      <xdr:col>1</xdr:col>
      <xdr:colOff>748392</xdr:colOff>
      <xdr:row>32</xdr:row>
      <xdr:rowOff>22678</xdr:rowOff>
    </xdr:from>
    <xdr:to>
      <xdr:col>1</xdr:col>
      <xdr:colOff>1613580</xdr:colOff>
      <xdr:row>36</xdr:row>
      <xdr:rowOff>162151</xdr:rowOff>
    </xdr:to>
    <xdr:pic>
      <xdr:nvPicPr>
        <xdr:cNvPr id="9" name="Image 8">
          <a:hlinkClick xmlns:r="http://schemas.openxmlformats.org/officeDocument/2006/relationships" r:id="rId1"/>
          <a:extLst>
            <a:ext uri="{FF2B5EF4-FFF2-40B4-BE49-F238E27FC236}">
              <a16:creationId xmlns:a16="http://schemas.microsoft.com/office/drawing/2014/main" id="{1F8A5E03-33B8-4623-AEFD-96C4087F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10621130"/>
          <a:ext cx="865188" cy="865188"/>
        </a:xfrm>
        <a:prstGeom prst="rect">
          <a:avLst/>
        </a:prstGeom>
      </xdr:spPr>
    </xdr:pic>
    <xdr:clientData/>
  </xdr:twoCellAnchor>
  <xdr:twoCellAnchor editAs="oneCell">
    <xdr:from>
      <xdr:col>3</xdr:col>
      <xdr:colOff>884465</xdr:colOff>
      <xdr:row>50</xdr:row>
      <xdr:rowOff>45357</xdr:rowOff>
    </xdr:from>
    <xdr:to>
      <xdr:col>3</xdr:col>
      <xdr:colOff>1749653</xdr:colOff>
      <xdr:row>55</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3EEC07E3-FDEF-4D46-AE37-40D1277B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5" y="15950595"/>
          <a:ext cx="865188" cy="865188"/>
        </a:xfrm>
        <a:prstGeom prst="rect">
          <a:avLst/>
        </a:prstGeom>
      </xdr:spPr>
    </xdr:pic>
    <xdr:clientData/>
  </xdr:twoCellAnchor>
  <xdr:twoCellAnchor editAs="oneCell">
    <xdr:from>
      <xdr:col>3</xdr:col>
      <xdr:colOff>960060</xdr:colOff>
      <xdr:row>62</xdr:row>
      <xdr:rowOff>0</xdr:rowOff>
    </xdr:from>
    <xdr:to>
      <xdr:col>3</xdr:col>
      <xdr:colOff>1825248</xdr:colOff>
      <xdr:row>65</xdr:row>
      <xdr:rowOff>162153</xdr:rowOff>
    </xdr:to>
    <xdr:pic>
      <xdr:nvPicPr>
        <xdr:cNvPr id="11" name="Image 10">
          <a:hlinkClick xmlns:r="http://schemas.openxmlformats.org/officeDocument/2006/relationships" r:id="rId1"/>
          <a:extLst>
            <a:ext uri="{FF2B5EF4-FFF2-40B4-BE49-F238E27FC236}">
              <a16:creationId xmlns:a16="http://schemas.microsoft.com/office/drawing/2014/main" id="{C82442E0-4FC9-4FA3-82FE-855648BBB3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339405"/>
          <a:ext cx="865188" cy="865188"/>
        </a:xfrm>
        <a:prstGeom prst="rect">
          <a:avLst/>
        </a:prstGeom>
      </xdr:spPr>
    </xdr:pic>
    <xdr:clientData/>
  </xdr:twoCellAnchor>
  <xdr:twoCellAnchor editAs="oneCell">
    <xdr:from>
      <xdr:col>3</xdr:col>
      <xdr:colOff>839107</xdr:colOff>
      <xdr:row>78</xdr:row>
      <xdr:rowOff>211667</xdr:rowOff>
    </xdr:from>
    <xdr:to>
      <xdr:col>3</xdr:col>
      <xdr:colOff>1704295</xdr:colOff>
      <xdr:row>79</xdr:row>
      <xdr:rowOff>358700</xdr:rowOff>
    </xdr:to>
    <xdr:pic>
      <xdr:nvPicPr>
        <xdr:cNvPr id="12" name="Image 11">
          <a:hlinkClick xmlns:r="http://schemas.openxmlformats.org/officeDocument/2006/relationships" r:id="rId1"/>
          <a:extLst>
            <a:ext uri="{FF2B5EF4-FFF2-40B4-BE49-F238E27FC236}">
              <a16:creationId xmlns:a16="http://schemas.microsoft.com/office/drawing/2014/main" id="{FBD4B22E-0EFC-4EDE-989F-B25F539AB5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85417" y="22572738"/>
          <a:ext cx="865188" cy="865188"/>
        </a:xfrm>
        <a:prstGeom prst="rect">
          <a:avLst/>
        </a:prstGeom>
      </xdr:spPr>
    </xdr:pic>
    <xdr:clientData/>
  </xdr:twoCellAnchor>
  <xdr:twoCellAnchor editAs="oneCell">
    <xdr:from>
      <xdr:col>2</xdr:col>
      <xdr:colOff>960059</xdr:colOff>
      <xdr:row>86</xdr:row>
      <xdr:rowOff>15119</xdr:rowOff>
    </xdr:from>
    <xdr:to>
      <xdr:col>2</xdr:col>
      <xdr:colOff>1825247</xdr:colOff>
      <xdr:row>92</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1CEA2601-9E53-4140-BDA7-DD0FDF5A39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6821190"/>
          <a:ext cx="865188" cy="865188"/>
        </a:xfrm>
        <a:prstGeom prst="rect">
          <a:avLst/>
        </a:prstGeom>
      </xdr:spPr>
    </xdr:pic>
    <xdr:clientData/>
  </xdr:twoCellAnchor>
  <xdr:twoCellAnchor editAs="oneCell">
    <xdr:from>
      <xdr:col>3</xdr:col>
      <xdr:colOff>0</xdr:colOff>
      <xdr:row>106</xdr:row>
      <xdr:rowOff>0</xdr:rowOff>
    </xdr:from>
    <xdr:to>
      <xdr:col>3</xdr:col>
      <xdr:colOff>865188</xdr:colOff>
      <xdr:row>110</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2A090756-3DF5-45BD-B62C-263D3FBC7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2667000</xdr:colOff>
      <xdr:row>80</xdr:row>
      <xdr:rowOff>47625</xdr:rowOff>
    </xdr:from>
    <xdr:to>
      <xdr:col>3</xdr:col>
      <xdr:colOff>2627313</xdr:colOff>
      <xdr:row>80</xdr:row>
      <xdr:rowOff>373062</xdr:rowOff>
    </xdr:to>
    <xdr:cxnSp macro="">
      <xdr:nvCxnSpPr>
        <xdr:cNvPr id="7" name="Connecteur : en arc 6">
          <a:extLst>
            <a:ext uri="{FF2B5EF4-FFF2-40B4-BE49-F238E27FC236}">
              <a16:creationId xmlns:a16="http://schemas.microsoft.com/office/drawing/2014/main" id="{C227388B-8141-4646-8ADF-37AE164EA55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457200</xdr:colOff>
      <xdr:row>4</xdr:row>
      <xdr:rowOff>0</xdr:rowOff>
    </xdr:to>
    <xdr:pic>
      <xdr:nvPicPr>
        <xdr:cNvPr id="10" name="Image 9">
          <a:extLst>
            <a:ext uri="{FF2B5EF4-FFF2-40B4-BE49-F238E27FC236}">
              <a16:creationId xmlns:a16="http://schemas.microsoft.com/office/drawing/2014/main" id="{2C79C18B-69E8-D761-5D7B-8EC35D1C8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0200"/>
          <a:ext cx="825500" cy="825500"/>
        </a:xfrm>
        <a:prstGeom prst="rect">
          <a:avLst/>
        </a:prstGeom>
      </xdr:spPr>
    </xdr:pic>
    <xdr:clientData/>
  </xdr:twoCellAnchor>
  <xdr:twoCellAnchor editAs="oneCell">
    <xdr:from>
      <xdr:col>1</xdr:col>
      <xdr:colOff>695325</xdr:colOff>
      <xdr:row>16</xdr:row>
      <xdr:rowOff>195262</xdr:rowOff>
    </xdr:from>
    <xdr:to>
      <xdr:col>1</xdr:col>
      <xdr:colOff>1520825</xdr:colOff>
      <xdr:row>20</xdr:row>
      <xdr:rowOff>165100</xdr:rowOff>
    </xdr:to>
    <xdr:pic>
      <xdr:nvPicPr>
        <xdr:cNvPr id="11" name="Image 10">
          <a:extLst>
            <a:ext uri="{FF2B5EF4-FFF2-40B4-BE49-F238E27FC236}">
              <a16:creationId xmlns:a16="http://schemas.microsoft.com/office/drawing/2014/main" id="{5ACA92D4-E225-4B14-B4F2-4B59F239D4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450" y="5934075"/>
          <a:ext cx="825500" cy="819150"/>
        </a:xfrm>
        <a:prstGeom prst="rect">
          <a:avLst/>
        </a:prstGeom>
      </xdr:spPr>
    </xdr:pic>
    <xdr:clientData/>
  </xdr:twoCellAnchor>
  <xdr:twoCellAnchor editAs="oneCell">
    <xdr:from>
      <xdr:col>1</xdr:col>
      <xdr:colOff>552450</xdr:colOff>
      <xdr:row>31</xdr:row>
      <xdr:rowOff>276225</xdr:rowOff>
    </xdr:from>
    <xdr:to>
      <xdr:col>1</xdr:col>
      <xdr:colOff>1377950</xdr:colOff>
      <xdr:row>36</xdr:row>
      <xdr:rowOff>71438</xdr:rowOff>
    </xdr:to>
    <xdr:pic>
      <xdr:nvPicPr>
        <xdr:cNvPr id="12" name="Image 11">
          <a:extLst>
            <a:ext uri="{FF2B5EF4-FFF2-40B4-BE49-F238E27FC236}">
              <a16:creationId xmlns:a16="http://schemas.microsoft.com/office/drawing/2014/main" id="{39E11049-BCE6-42BD-AF96-E0A2B4E70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7575" y="10642600"/>
          <a:ext cx="825500" cy="827088"/>
        </a:xfrm>
        <a:prstGeom prst="rect">
          <a:avLst/>
        </a:prstGeom>
      </xdr:spPr>
    </xdr:pic>
    <xdr:clientData/>
  </xdr:twoCellAnchor>
  <xdr:twoCellAnchor editAs="oneCell">
    <xdr:from>
      <xdr:col>3</xdr:col>
      <xdr:colOff>777875</xdr:colOff>
      <xdr:row>53</xdr:row>
      <xdr:rowOff>47625</xdr:rowOff>
    </xdr:from>
    <xdr:to>
      <xdr:col>3</xdr:col>
      <xdr:colOff>1601964</xdr:colOff>
      <xdr:row>57</xdr:row>
      <xdr:rowOff>61737</xdr:rowOff>
    </xdr:to>
    <xdr:pic>
      <xdr:nvPicPr>
        <xdr:cNvPr id="13" name="Image 12">
          <a:extLst>
            <a:ext uri="{FF2B5EF4-FFF2-40B4-BE49-F238E27FC236}">
              <a16:creationId xmlns:a16="http://schemas.microsoft.com/office/drawing/2014/main" id="{72DA0F47-1512-4616-B0B3-309C0557B6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6625" y="16589375"/>
          <a:ext cx="824089" cy="823737"/>
        </a:xfrm>
        <a:prstGeom prst="rect">
          <a:avLst/>
        </a:prstGeom>
      </xdr:spPr>
    </xdr:pic>
    <xdr:clientData/>
  </xdr:twoCellAnchor>
  <xdr:twoCellAnchor editAs="oneCell">
    <xdr:from>
      <xdr:col>3</xdr:col>
      <xdr:colOff>785812</xdr:colOff>
      <xdr:row>62</xdr:row>
      <xdr:rowOff>31750</xdr:rowOff>
    </xdr:from>
    <xdr:to>
      <xdr:col>3</xdr:col>
      <xdr:colOff>1609901</xdr:colOff>
      <xdr:row>65</xdr:row>
      <xdr:rowOff>151695</xdr:rowOff>
    </xdr:to>
    <xdr:pic>
      <xdr:nvPicPr>
        <xdr:cNvPr id="14" name="Image 13">
          <a:extLst>
            <a:ext uri="{FF2B5EF4-FFF2-40B4-BE49-F238E27FC236}">
              <a16:creationId xmlns:a16="http://schemas.microsoft.com/office/drawing/2014/main" id="{9523C830-5575-4524-ABAD-97E28718F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4562" y="18478500"/>
          <a:ext cx="824089" cy="834320"/>
        </a:xfrm>
        <a:prstGeom prst="rect">
          <a:avLst/>
        </a:prstGeom>
      </xdr:spPr>
    </xdr:pic>
    <xdr:clientData/>
  </xdr:twoCellAnchor>
  <xdr:twoCellAnchor editAs="oneCell">
    <xdr:from>
      <xdr:col>3</xdr:col>
      <xdr:colOff>804333</xdr:colOff>
      <xdr:row>78</xdr:row>
      <xdr:rowOff>56444</xdr:rowOff>
    </xdr:from>
    <xdr:to>
      <xdr:col>3</xdr:col>
      <xdr:colOff>1628422</xdr:colOff>
      <xdr:row>79</xdr:row>
      <xdr:rowOff>155222</xdr:rowOff>
    </xdr:to>
    <xdr:pic>
      <xdr:nvPicPr>
        <xdr:cNvPr id="15" name="Image 14">
          <a:extLst>
            <a:ext uri="{FF2B5EF4-FFF2-40B4-BE49-F238E27FC236}">
              <a16:creationId xmlns:a16="http://schemas.microsoft.com/office/drawing/2014/main" id="{2C266702-F4B4-4304-A62A-543A9CE528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53666" y="22486055"/>
          <a:ext cx="824089" cy="818445"/>
        </a:xfrm>
        <a:prstGeom prst="rect">
          <a:avLst/>
        </a:prstGeom>
      </xdr:spPr>
    </xdr:pic>
    <xdr:clientData/>
  </xdr:twoCellAnchor>
  <xdr:twoCellAnchor editAs="oneCell">
    <xdr:from>
      <xdr:col>2</xdr:col>
      <xdr:colOff>1008944</xdr:colOff>
      <xdr:row>86</xdr:row>
      <xdr:rowOff>35278</xdr:rowOff>
    </xdr:from>
    <xdr:to>
      <xdr:col>2</xdr:col>
      <xdr:colOff>1833033</xdr:colOff>
      <xdr:row>92</xdr:row>
      <xdr:rowOff>190501</xdr:rowOff>
    </xdr:to>
    <xdr:pic>
      <xdr:nvPicPr>
        <xdr:cNvPr id="16" name="Image 15">
          <a:extLst>
            <a:ext uri="{FF2B5EF4-FFF2-40B4-BE49-F238E27FC236}">
              <a16:creationId xmlns:a16="http://schemas.microsoft.com/office/drawing/2014/main" id="{0F2D1300-1E6F-44A1-AE39-FE3518DDE9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0111" y="26902834"/>
          <a:ext cx="824089" cy="818445"/>
        </a:xfrm>
        <a:prstGeom prst="rect">
          <a:avLst/>
        </a:prstGeom>
      </xdr:spPr>
    </xdr:pic>
    <xdr:clientData/>
  </xdr:twoCellAnchor>
  <xdr:twoCellAnchor editAs="oneCell">
    <xdr:from>
      <xdr:col>3</xdr:col>
      <xdr:colOff>0</xdr:colOff>
      <xdr:row>106</xdr:row>
      <xdr:rowOff>0</xdr:rowOff>
    </xdr:from>
    <xdr:to>
      <xdr:col>3</xdr:col>
      <xdr:colOff>865188</xdr:colOff>
      <xdr:row>110</xdr:row>
      <xdr:rowOff>134938</xdr:rowOff>
    </xdr:to>
    <xdr:pic>
      <xdr:nvPicPr>
        <xdr:cNvPr id="2" name="Image 1">
          <a:hlinkClick xmlns:r="http://schemas.openxmlformats.org/officeDocument/2006/relationships" r:id="rId6"/>
          <a:extLst>
            <a:ext uri="{FF2B5EF4-FFF2-40B4-BE49-F238E27FC236}">
              <a16:creationId xmlns:a16="http://schemas.microsoft.com/office/drawing/2014/main" id="{EC6C870B-F3CB-4543-A76B-89F284A97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238750" y="30861000"/>
          <a:ext cx="865188" cy="8651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2667000</xdr:colOff>
      <xdr:row>80</xdr:row>
      <xdr:rowOff>47625</xdr:rowOff>
    </xdr:from>
    <xdr:to>
      <xdr:col>3</xdr:col>
      <xdr:colOff>2627313</xdr:colOff>
      <xdr:row>80</xdr:row>
      <xdr:rowOff>373062</xdr:rowOff>
    </xdr:to>
    <xdr:cxnSp macro="">
      <xdr:nvCxnSpPr>
        <xdr:cNvPr id="7" name="Connecteur : en arc 6">
          <a:extLst>
            <a:ext uri="{FF2B5EF4-FFF2-40B4-BE49-F238E27FC236}">
              <a16:creationId xmlns:a16="http://schemas.microsoft.com/office/drawing/2014/main" id="{6CCFB3EF-4925-417D-A015-4D85BAC889B5}"/>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979396-2E2E-4C76-BBED-287F74B7D6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17</xdr:row>
      <xdr:rowOff>22679</xdr:rowOff>
    </xdr:from>
    <xdr:to>
      <xdr:col>1</xdr:col>
      <xdr:colOff>1537985</xdr:colOff>
      <xdr:row>21</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5404F9E2-5887-47C6-AE4E-3F81F89CF7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6017381"/>
          <a:ext cx="865188" cy="865188"/>
        </a:xfrm>
        <a:prstGeom prst="rect">
          <a:avLst/>
        </a:prstGeom>
      </xdr:spPr>
    </xdr:pic>
    <xdr:clientData/>
  </xdr:twoCellAnchor>
  <xdr:twoCellAnchor editAs="oneCell">
    <xdr:from>
      <xdr:col>1</xdr:col>
      <xdr:colOff>551845</xdr:colOff>
      <xdr:row>32</xdr:row>
      <xdr:rowOff>30239</xdr:rowOff>
    </xdr:from>
    <xdr:to>
      <xdr:col>1</xdr:col>
      <xdr:colOff>1417033</xdr:colOff>
      <xdr:row>36</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06C14E3F-63EE-4F43-AAE0-E7F41B7CF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0628691"/>
          <a:ext cx="865188" cy="865188"/>
        </a:xfrm>
        <a:prstGeom prst="rect">
          <a:avLst/>
        </a:prstGeom>
      </xdr:spPr>
    </xdr:pic>
    <xdr:clientData/>
  </xdr:twoCellAnchor>
  <xdr:twoCellAnchor editAs="oneCell">
    <xdr:from>
      <xdr:col>3</xdr:col>
      <xdr:colOff>922261</xdr:colOff>
      <xdr:row>51</xdr:row>
      <xdr:rowOff>22678</xdr:rowOff>
    </xdr:from>
    <xdr:to>
      <xdr:col>3</xdr:col>
      <xdr:colOff>1787449</xdr:colOff>
      <xdr:row>55</xdr:row>
      <xdr:rowOff>162152</xdr:rowOff>
    </xdr:to>
    <xdr:pic>
      <xdr:nvPicPr>
        <xdr:cNvPr id="10" name="Image 9">
          <a:hlinkClick xmlns:r="http://schemas.openxmlformats.org/officeDocument/2006/relationships" r:id="rId1"/>
          <a:extLst>
            <a:ext uri="{FF2B5EF4-FFF2-40B4-BE49-F238E27FC236}">
              <a16:creationId xmlns:a16="http://schemas.microsoft.com/office/drawing/2014/main" id="{41FA5CB6-68D9-43FE-8160-1BE2337FF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1" y="16109345"/>
          <a:ext cx="865188" cy="865188"/>
        </a:xfrm>
        <a:prstGeom prst="rect">
          <a:avLst/>
        </a:prstGeom>
      </xdr:spPr>
    </xdr:pic>
    <xdr:clientData/>
  </xdr:twoCellAnchor>
  <xdr:twoCellAnchor editAs="oneCell">
    <xdr:from>
      <xdr:col>3</xdr:col>
      <xdr:colOff>944940</xdr:colOff>
      <xdr:row>66</xdr:row>
      <xdr:rowOff>105833</xdr:rowOff>
    </xdr:from>
    <xdr:to>
      <xdr:col>3</xdr:col>
      <xdr:colOff>1810128</xdr:colOff>
      <xdr:row>69</xdr:row>
      <xdr:rowOff>116795</xdr:rowOff>
    </xdr:to>
    <xdr:pic>
      <xdr:nvPicPr>
        <xdr:cNvPr id="11" name="Image 10">
          <a:hlinkClick xmlns:r="http://schemas.openxmlformats.org/officeDocument/2006/relationships" r:id="rId1"/>
          <a:extLst>
            <a:ext uri="{FF2B5EF4-FFF2-40B4-BE49-F238E27FC236}">
              <a16:creationId xmlns:a16="http://schemas.microsoft.com/office/drawing/2014/main" id="{2761F0A8-C65C-47A7-AF40-CADEAB540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19382619"/>
          <a:ext cx="865188" cy="865188"/>
        </a:xfrm>
        <a:prstGeom prst="rect">
          <a:avLst/>
        </a:prstGeom>
      </xdr:spPr>
    </xdr:pic>
    <xdr:clientData/>
  </xdr:twoCellAnchor>
  <xdr:twoCellAnchor editAs="oneCell">
    <xdr:from>
      <xdr:col>3</xdr:col>
      <xdr:colOff>907143</xdr:colOff>
      <xdr:row>78</xdr:row>
      <xdr:rowOff>211667</xdr:rowOff>
    </xdr:from>
    <xdr:to>
      <xdr:col>3</xdr:col>
      <xdr:colOff>1772331</xdr:colOff>
      <xdr:row>79</xdr:row>
      <xdr:rowOff>358700</xdr:rowOff>
    </xdr:to>
    <xdr:pic>
      <xdr:nvPicPr>
        <xdr:cNvPr id="12" name="Image 11">
          <a:hlinkClick xmlns:r="http://schemas.openxmlformats.org/officeDocument/2006/relationships" r:id="rId1"/>
          <a:extLst>
            <a:ext uri="{FF2B5EF4-FFF2-40B4-BE49-F238E27FC236}">
              <a16:creationId xmlns:a16="http://schemas.microsoft.com/office/drawing/2014/main" id="{CF3DDA6F-053F-44EF-8D47-3ED5FC71EC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2572738"/>
          <a:ext cx="865188" cy="865188"/>
        </a:xfrm>
        <a:prstGeom prst="rect">
          <a:avLst/>
        </a:prstGeom>
      </xdr:spPr>
    </xdr:pic>
    <xdr:clientData/>
  </xdr:twoCellAnchor>
  <xdr:twoCellAnchor editAs="oneCell">
    <xdr:from>
      <xdr:col>2</xdr:col>
      <xdr:colOff>975179</xdr:colOff>
      <xdr:row>85</xdr:row>
      <xdr:rowOff>204107</xdr:rowOff>
    </xdr:from>
    <xdr:to>
      <xdr:col>2</xdr:col>
      <xdr:colOff>1840367</xdr:colOff>
      <xdr:row>92</xdr:row>
      <xdr:rowOff>162152</xdr:rowOff>
    </xdr:to>
    <xdr:pic>
      <xdr:nvPicPr>
        <xdr:cNvPr id="13" name="Image 12">
          <a:hlinkClick xmlns:r="http://schemas.openxmlformats.org/officeDocument/2006/relationships" r:id="rId1"/>
          <a:extLst>
            <a:ext uri="{FF2B5EF4-FFF2-40B4-BE49-F238E27FC236}">
              <a16:creationId xmlns:a16="http://schemas.microsoft.com/office/drawing/2014/main" id="{DCA361BD-525E-4033-9DBE-058C04EDAF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6760714"/>
          <a:ext cx="865188" cy="865188"/>
        </a:xfrm>
        <a:prstGeom prst="rect">
          <a:avLst/>
        </a:prstGeom>
      </xdr:spPr>
    </xdr:pic>
    <xdr:clientData/>
  </xdr:twoCellAnchor>
  <xdr:twoCellAnchor editAs="oneCell">
    <xdr:from>
      <xdr:col>3</xdr:col>
      <xdr:colOff>0</xdr:colOff>
      <xdr:row>106</xdr:row>
      <xdr:rowOff>0</xdr:rowOff>
    </xdr:from>
    <xdr:to>
      <xdr:col>3</xdr:col>
      <xdr:colOff>865188</xdr:colOff>
      <xdr:row>110</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407CC3ED-DF98-45F0-8F1C-3D0A241057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491369</xdr:colOff>
      <xdr:row>4</xdr:row>
      <xdr:rowOff>56951</xdr:rowOff>
    </xdr:to>
    <xdr:pic>
      <xdr:nvPicPr>
        <xdr:cNvPr id="6" name="Image 5">
          <a:extLst>
            <a:ext uri="{FF2B5EF4-FFF2-40B4-BE49-F238E27FC236}">
              <a16:creationId xmlns:a16="http://schemas.microsoft.com/office/drawing/2014/main" id="{51854DAB-8867-4408-8D58-F5D8E4E571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2619"/>
          <a:ext cx="861786" cy="873380"/>
        </a:xfrm>
        <a:prstGeom prst="rect">
          <a:avLst/>
        </a:prstGeom>
      </xdr:spPr>
    </xdr:pic>
    <xdr:clientData/>
  </xdr:twoCellAnchor>
  <xdr:twoCellAnchor editAs="oneCell">
    <xdr:from>
      <xdr:col>1</xdr:col>
      <xdr:colOff>491369</xdr:colOff>
      <xdr:row>98</xdr:row>
      <xdr:rowOff>201840</xdr:rowOff>
    </xdr:from>
    <xdr:to>
      <xdr:col>1</xdr:col>
      <xdr:colOff>1353155</xdr:colOff>
      <xdr:row>103</xdr:row>
      <xdr:rowOff>156586</xdr:rowOff>
    </xdr:to>
    <xdr:pic>
      <xdr:nvPicPr>
        <xdr:cNvPr id="3" name="Image 2">
          <a:extLst>
            <a:ext uri="{FF2B5EF4-FFF2-40B4-BE49-F238E27FC236}">
              <a16:creationId xmlns:a16="http://schemas.microsoft.com/office/drawing/2014/main" id="{6BD1D419-110E-4074-A3B6-C365C2F4F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669" y="26903590"/>
          <a:ext cx="861786" cy="894546"/>
        </a:xfrm>
        <a:prstGeom prst="rect">
          <a:avLst/>
        </a:prstGeom>
      </xdr:spPr>
    </xdr:pic>
    <xdr:clientData/>
  </xdr:twoCellAnchor>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BFEF0EFD-0249-4081-8DA8-C379C8325F0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854527</xdr:colOff>
      <xdr:row>74</xdr:row>
      <xdr:rowOff>14514</xdr:rowOff>
    </xdr:from>
    <xdr:to>
      <xdr:col>3</xdr:col>
      <xdr:colOff>1676852</xdr:colOff>
      <xdr:row>76</xdr:row>
      <xdr:rowOff>258309</xdr:rowOff>
    </xdr:to>
    <xdr:pic>
      <xdr:nvPicPr>
        <xdr:cNvPr id="5" name="Image 4">
          <a:extLst>
            <a:ext uri="{FF2B5EF4-FFF2-40B4-BE49-F238E27FC236}">
              <a16:creationId xmlns:a16="http://schemas.microsoft.com/office/drawing/2014/main" id="{3C9938AB-3EAA-407A-BAA0-A6C9033A0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0837" y="19555883"/>
          <a:ext cx="822325" cy="8334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14F42E05-5159-4FD6-A5E7-6D59B54B61F9}"/>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AE66420-EA78-496F-B7C7-BEBA6E396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211667</xdr:rowOff>
    </xdr:from>
    <xdr:to>
      <xdr:col>1</xdr:col>
      <xdr:colOff>1530426</xdr:colOff>
      <xdr:row>21</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D4F7F2D3-C529-4FBD-B515-262FA19F1D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911548"/>
          <a:ext cx="865188" cy="865188"/>
        </a:xfrm>
        <a:prstGeom prst="rect">
          <a:avLst/>
        </a:prstGeom>
      </xdr:spPr>
    </xdr:pic>
    <xdr:clientData/>
  </xdr:twoCellAnchor>
  <xdr:twoCellAnchor editAs="oneCell">
    <xdr:from>
      <xdr:col>1</xdr:col>
      <xdr:colOff>718155</xdr:colOff>
      <xdr:row>31</xdr:row>
      <xdr:rowOff>211667</xdr:rowOff>
    </xdr:from>
    <xdr:to>
      <xdr:col>1</xdr:col>
      <xdr:colOff>1583343</xdr:colOff>
      <xdr:row>36</xdr:row>
      <xdr:rowOff>56320</xdr:rowOff>
    </xdr:to>
    <xdr:pic>
      <xdr:nvPicPr>
        <xdr:cNvPr id="9" name="Image 8">
          <a:hlinkClick xmlns:r="http://schemas.openxmlformats.org/officeDocument/2006/relationships" r:id="rId1"/>
          <a:extLst>
            <a:ext uri="{FF2B5EF4-FFF2-40B4-BE49-F238E27FC236}">
              <a16:creationId xmlns:a16="http://schemas.microsoft.com/office/drawing/2014/main" id="{40CCB476-6C80-48FD-93B0-AA4033AD9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10061727"/>
          <a:ext cx="865188" cy="865188"/>
        </a:xfrm>
        <a:prstGeom prst="rect">
          <a:avLst/>
        </a:prstGeom>
      </xdr:spPr>
    </xdr:pic>
    <xdr:clientData/>
  </xdr:twoCellAnchor>
  <xdr:twoCellAnchor editAs="oneCell">
    <xdr:from>
      <xdr:col>3</xdr:col>
      <xdr:colOff>929821</xdr:colOff>
      <xdr:row>60</xdr:row>
      <xdr:rowOff>30238</xdr:rowOff>
    </xdr:from>
    <xdr:to>
      <xdr:col>3</xdr:col>
      <xdr:colOff>1795009</xdr:colOff>
      <xdr:row>64</xdr:row>
      <xdr:rowOff>94116</xdr:rowOff>
    </xdr:to>
    <xdr:pic>
      <xdr:nvPicPr>
        <xdr:cNvPr id="10" name="Image 9">
          <a:hlinkClick xmlns:r="http://schemas.openxmlformats.org/officeDocument/2006/relationships" r:id="rId1"/>
          <a:extLst>
            <a:ext uri="{FF2B5EF4-FFF2-40B4-BE49-F238E27FC236}">
              <a16:creationId xmlns:a16="http://schemas.microsoft.com/office/drawing/2014/main" id="{3C70C2E5-97FB-4283-A396-3460552C65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4793988"/>
          <a:ext cx="865188" cy="865188"/>
        </a:xfrm>
        <a:prstGeom prst="rect">
          <a:avLst/>
        </a:prstGeom>
      </xdr:spPr>
    </xdr:pic>
    <xdr:clientData/>
  </xdr:twoCellAnchor>
  <xdr:twoCellAnchor editAs="oneCell">
    <xdr:from>
      <xdr:col>3</xdr:col>
      <xdr:colOff>831547</xdr:colOff>
      <xdr:row>71</xdr:row>
      <xdr:rowOff>151191</xdr:rowOff>
    </xdr:from>
    <xdr:to>
      <xdr:col>3</xdr:col>
      <xdr:colOff>1696735</xdr:colOff>
      <xdr:row>74</xdr:row>
      <xdr:rowOff>283105</xdr:rowOff>
    </xdr:to>
    <xdr:pic>
      <xdr:nvPicPr>
        <xdr:cNvPr id="11" name="Image 10">
          <a:hlinkClick xmlns:r="http://schemas.openxmlformats.org/officeDocument/2006/relationships" r:id="rId1"/>
          <a:extLst>
            <a:ext uri="{FF2B5EF4-FFF2-40B4-BE49-F238E27FC236}">
              <a16:creationId xmlns:a16="http://schemas.microsoft.com/office/drawing/2014/main" id="{9FA6CAD6-6302-4145-A278-46FB50447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7" y="17273512"/>
          <a:ext cx="865188" cy="865188"/>
        </a:xfrm>
        <a:prstGeom prst="rect">
          <a:avLst/>
        </a:prstGeom>
      </xdr:spPr>
    </xdr:pic>
    <xdr:clientData/>
  </xdr:twoCellAnchor>
  <xdr:twoCellAnchor editAs="oneCell">
    <xdr:from>
      <xdr:col>3</xdr:col>
      <xdr:colOff>884464</xdr:colOff>
      <xdr:row>85</xdr:row>
      <xdr:rowOff>234345</xdr:rowOff>
    </xdr:from>
    <xdr:to>
      <xdr:col>3</xdr:col>
      <xdr:colOff>1749652</xdr:colOff>
      <xdr:row>86</xdr:row>
      <xdr:rowOff>381379</xdr:rowOff>
    </xdr:to>
    <xdr:pic>
      <xdr:nvPicPr>
        <xdr:cNvPr id="12" name="Image 11">
          <a:hlinkClick xmlns:r="http://schemas.openxmlformats.org/officeDocument/2006/relationships" r:id="rId1"/>
          <a:extLst>
            <a:ext uri="{FF2B5EF4-FFF2-40B4-BE49-F238E27FC236}">
              <a16:creationId xmlns:a16="http://schemas.microsoft.com/office/drawing/2014/main" id="{C7F990CF-50B6-42C2-A9D2-9EA19610A0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20909643"/>
          <a:ext cx="865188" cy="865188"/>
        </a:xfrm>
        <a:prstGeom prst="rect">
          <a:avLst/>
        </a:prstGeom>
      </xdr:spPr>
    </xdr:pic>
    <xdr:clientData/>
  </xdr:twoCellAnchor>
  <xdr:twoCellAnchor editAs="oneCell">
    <xdr:from>
      <xdr:col>2</xdr:col>
      <xdr:colOff>960060</xdr:colOff>
      <xdr:row>92</xdr:row>
      <xdr:rowOff>219226</xdr:rowOff>
    </xdr:from>
    <xdr:to>
      <xdr:col>2</xdr:col>
      <xdr:colOff>1825248</xdr:colOff>
      <xdr:row>99</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1CE03677-62F1-4846-BA7D-D5890EA3D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5090059"/>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933260A7-4495-4AC5-A161-5642E937AA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58A9D345-D9FE-47F0-8E4D-109FDD2942E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4" name="Image 3">
          <a:hlinkClick xmlns:r="http://schemas.openxmlformats.org/officeDocument/2006/relationships" r:id="rId1"/>
          <a:extLst>
            <a:ext uri="{FF2B5EF4-FFF2-40B4-BE49-F238E27FC236}">
              <a16:creationId xmlns:a16="http://schemas.microsoft.com/office/drawing/2014/main" id="{EC2223CE-9E0A-4613-983B-C2099D453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264583</xdr:rowOff>
    </xdr:from>
    <xdr:to>
      <xdr:col>1</xdr:col>
      <xdr:colOff>1643819</xdr:colOff>
      <xdr:row>21</xdr:row>
      <xdr:rowOff>109235</xdr:rowOff>
    </xdr:to>
    <xdr:pic>
      <xdr:nvPicPr>
        <xdr:cNvPr id="5" name="Image 4">
          <a:hlinkClick xmlns:r="http://schemas.openxmlformats.org/officeDocument/2006/relationships" r:id="rId1"/>
          <a:extLst>
            <a:ext uri="{FF2B5EF4-FFF2-40B4-BE49-F238E27FC236}">
              <a16:creationId xmlns:a16="http://schemas.microsoft.com/office/drawing/2014/main" id="{346628A0-82D0-409D-BCEF-7A8A52E0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5964464"/>
          <a:ext cx="865188" cy="865188"/>
        </a:xfrm>
        <a:prstGeom prst="rect">
          <a:avLst/>
        </a:prstGeom>
      </xdr:spPr>
    </xdr:pic>
    <xdr:clientData/>
  </xdr:twoCellAnchor>
  <xdr:twoCellAnchor editAs="oneCell">
    <xdr:from>
      <xdr:col>1</xdr:col>
      <xdr:colOff>816429</xdr:colOff>
      <xdr:row>31</xdr:row>
      <xdr:rowOff>257024</xdr:rowOff>
    </xdr:from>
    <xdr:to>
      <xdr:col>1</xdr:col>
      <xdr:colOff>1681617</xdr:colOff>
      <xdr:row>36</xdr:row>
      <xdr:rowOff>101677</xdr:rowOff>
    </xdr:to>
    <xdr:pic>
      <xdr:nvPicPr>
        <xdr:cNvPr id="8" name="Image 7">
          <a:hlinkClick xmlns:r="http://schemas.openxmlformats.org/officeDocument/2006/relationships" r:id="rId1"/>
          <a:extLst>
            <a:ext uri="{FF2B5EF4-FFF2-40B4-BE49-F238E27FC236}">
              <a16:creationId xmlns:a16="http://schemas.microsoft.com/office/drawing/2014/main" id="{F746B192-1E0B-4214-9B73-8FAF26273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6846" y="10107084"/>
          <a:ext cx="865188" cy="865188"/>
        </a:xfrm>
        <a:prstGeom prst="rect">
          <a:avLst/>
        </a:prstGeom>
      </xdr:spPr>
    </xdr:pic>
    <xdr:clientData/>
  </xdr:twoCellAnchor>
  <xdr:twoCellAnchor editAs="oneCell">
    <xdr:from>
      <xdr:col>3</xdr:col>
      <xdr:colOff>1058334</xdr:colOff>
      <xdr:row>60</xdr:row>
      <xdr:rowOff>45357</xdr:rowOff>
    </xdr:from>
    <xdr:to>
      <xdr:col>3</xdr:col>
      <xdr:colOff>1923522</xdr:colOff>
      <xdr:row>64</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9E66E5DA-4D1E-4BA9-9278-617B36D7E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04644" y="14809107"/>
          <a:ext cx="865188" cy="865188"/>
        </a:xfrm>
        <a:prstGeom prst="rect">
          <a:avLst/>
        </a:prstGeom>
      </xdr:spPr>
    </xdr:pic>
    <xdr:clientData/>
  </xdr:twoCellAnchor>
  <xdr:twoCellAnchor editAs="oneCell">
    <xdr:from>
      <xdr:col>3</xdr:col>
      <xdr:colOff>831548</xdr:colOff>
      <xdr:row>69</xdr:row>
      <xdr:rowOff>60476</xdr:rowOff>
    </xdr:from>
    <xdr:to>
      <xdr:col>3</xdr:col>
      <xdr:colOff>1696736</xdr:colOff>
      <xdr:row>72</xdr:row>
      <xdr:rowOff>222628</xdr:rowOff>
    </xdr:to>
    <xdr:pic>
      <xdr:nvPicPr>
        <xdr:cNvPr id="10" name="Image 9">
          <a:hlinkClick xmlns:r="http://schemas.openxmlformats.org/officeDocument/2006/relationships" r:id="rId1"/>
          <a:extLst>
            <a:ext uri="{FF2B5EF4-FFF2-40B4-BE49-F238E27FC236}">
              <a16:creationId xmlns:a16="http://schemas.microsoft.com/office/drawing/2014/main" id="{E3F38473-CCB3-495C-B685-0233B87A36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16714107"/>
          <a:ext cx="865188" cy="865188"/>
        </a:xfrm>
        <a:prstGeom prst="rect">
          <a:avLst/>
        </a:prstGeom>
      </xdr:spPr>
    </xdr:pic>
    <xdr:clientData/>
  </xdr:twoCellAnchor>
  <xdr:twoCellAnchor editAs="oneCell">
    <xdr:from>
      <xdr:col>3</xdr:col>
      <xdr:colOff>733273</xdr:colOff>
      <xdr:row>85</xdr:row>
      <xdr:rowOff>188988</xdr:rowOff>
    </xdr:from>
    <xdr:to>
      <xdr:col>3</xdr:col>
      <xdr:colOff>1598461</xdr:colOff>
      <xdr:row>86</xdr:row>
      <xdr:rowOff>336022</xdr:rowOff>
    </xdr:to>
    <xdr:pic>
      <xdr:nvPicPr>
        <xdr:cNvPr id="11" name="Image 10">
          <a:hlinkClick xmlns:r="http://schemas.openxmlformats.org/officeDocument/2006/relationships" r:id="rId1"/>
          <a:extLst>
            <a:ext uri="{FF2B5EF4-FFF2-40B4-BE49-F238E27FC236}">
              <a16:creationId xmlns:a16="http://schemas.microsoft.com/office/drawing/2014/main" id="{6A0CF4D9-C152-4956-AB10-C86226D87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79583" y="20864286"/>
          <a:ext cx="865188" cy="865188"/>
        </a:xfrm>
        <a:prstGeom prst="rect">
          <a:avLst/>
        </a:prstGeom>
      </xdr:spPr>
    </xdr:pic>
    <xdr:clientData/>
  </xdr:twoCellAnchor>
  <xdr:twoCellAnchor editAs="oneCell">
    <xdr:from>
      <xdr:col>2</xdr:col>
      <xdr:colOff>975179</xdr:colOff>
      <xdr:row>93</xdr:row>
      <xdr:rowOff>90714</xdr:rowOff>
    </xdr:from>
    <xdr:to>
      <xdr:col>2</xdr:col>
      <xdr:colOff>1840367</xdr:colOff>
      <xdr:row>100</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762C1B69-15E1-4D42-AD74-8C7685297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5211012"/>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C8A6FBAE-FB7D-4A4F-A9F5-24CB6F816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05893"/>
          <a:ext cx="865188" cy="865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892024</xdr:colOff>
      <xdr:row>5</xdr:row>
      <xdr:rowOff>188988</xdr:rowOff>
    </xdr:to>
    <xdr:pic>
      <xdr:nvPicPr>
        <xdr:cNvPr id="2" name="Image 1">
          <a:hlinkClick xmlns:r="http://schemas.openxmlformats.org/officeDocument/2006/relationships" r:id="rId1"/>
          <a:extLst>
            <a:ext uri="{FF2B5EF4-FFF2-40B4-BE49-F238E27FC236}">
              <a16:creationId xmlns:a16="http://schemas.microsoft.com/office/drawing/2014/main" id="{0B9760EB-4595-454F-8A17-0DC282A8F2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62857"/>
          <a:ext cx="892024" cy="892024"/>
        </a:xfrm>
        <a:prstGeom prst="rect">
          <a:avLst/>
        </a:prstGeom>
      </xdr:spPr>
    </xdr:pic>
    <xdr:clientData/>
  </xdr:twoCellAnchor>
  <xdr:twoCellAnchor editAs="oneCell">
    <xdr:from>
      <xdr:col>0</xdr:col>
      <xdr:colOff>0</xdr:colOff>
      <xdr:row>20</xdr:row>
      <xdr:rowOff>0</xdr:rowOff>
    </xdr:from>
    <xdr:to>
      <xdr:col>0</xdr:col>
      <xdr:colOff>892024</xdr:colOff>
      <xdr:row>23</xdr:row>
      <xdr:rowOff>188988</xdr:rowOff>
    </xdr:to>
    <xdr:pic>
      <xdr:nvPicPr>
        <xdr:cNvPr id="4" name="Image 3">
          <a:hlinkClick xmlns:r="http://schemas.openxmlformats.org/officeDocument/2006/relationships" r:id="rId1"/>
          <a:extLst>
            <a:ext uri="{FF2B5EF4-FFF2-40B4-BE49-F238E27FC236}">
              <a16:creationId xmlns:a16="http://schemas.microsoft.com/office/drawing/2014/main" id="{D6876EB7-8669-4BD0-B4AD-33D0A1F5D5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4535714"/>
          <a:ext cx="892024" cy="892024"/>
        </a:xfrm>
        <a:prstGeom prst="rect">
          <a:avLst/>
        </a:prstGeom>
      </xdr:spPr>
    </xdr:pic>
    <xdr:clientData/>
  </xdr:twoCellAnchor>
  <xdr:twoCellAnchor editAs="oneCell">
    <xdr:from>
      <xdr:col>0</xdr:col>
      <xdr:colOff>0</xdr:colOff>
      <xdr:row>54</xdr:row>
      <xdr:rowOff>0</xdr:rowOff>
    </xdr:from>
    <xdr:to>
      <xdr:col>0</xdr:col>
      <xdr:colOff>892024</xdr:colOff>
      <xdr:row>57</xdr:row>
      <xdr:rowOff>188988</xdr:rowOff>
    </xdr:to>
    <xdr:pic>
      <xdr:nvPicPr>
        <xdr:cNvPr id="8" name="Image 7">
          <a:hlinkClick xmlns:r="http://schemas.openxmlformats.org/officeDocument/2006/relationships" r:id="rId1"/>
          <a:extLst>
            <a:ext uri="{FF2B5EF4-FFF2-40B4-BE49-F238E27FC236}">
              <a16:creationId xmlns:a16="http://schemas.microsoft.com/office/drawing/2014/main" id="{A731392B-E871-45B4-ACF3-78FBEDF3A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2503452"/>
          <a:ext cx="892024" cy="892024"/>
        </a:xfrm>
        <a:prstGeom prst="rect">
          <a:avLst/>
        </a:prstGeom>
      </xdr:spPr>
    </xdr:pic>
    <xdr:clientData/>
  </xdr:twoCellAnchor>
  <xdr:twoCellAnchor editAs="oneCell">
    <xdr:from>
      <xdr:col>0</xdr:col>
      <xdr:colOff>0</xdr:colOff>
      <xdr:row>76</xdr:row>
      <xdr:rowOff>0</xdr:rowOff>
    </xdr:from>
    <xdr:to>
      <xdr:col>0</xdr:col>
      <xdr:colOff>892024</xdr:colOff>
      <xdr:row>79</xdr:row>
      <xdr:rowOff>188989</xdr:rowOff>
    </xdr:to>
    <xdr:pic>
      <xdr:nvPicPr>
        <xdr:cNvPr id="10" name="Image 9">
          <a:hlinkClick xmlns:r="http://schemas.openxmlformats.org/officeDocument/2006/relationships" r:id="rId1"/>
          <a:extLst>
            <a:ext uri="{FF2B5EF4-FFF2-40B4-BE49-F238E27FC236}">
              <a16:creationId xmlns:a16="http://schemas.microsoft.com/office/drawing/2014/main" id="{947713A4-C661-4AB3-94A3-7924DD72D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17659048"/>
          <a:ext cx="892024" cy="8920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2667000</xdr:colOff>
      <xdr:row>78</xdr:row>
      <xdr:rowOff>47625</xdr:rowOff>
    </xdr:from>
    <xdr:to>
      <xdr:col>3</xdr:col>
      <xdr:colOff>2627313</xdr:colOff>
      <xdr:row>78</xdr:row>
      <xdr:rowOff>373062</xdr:rowOff>
    </xdr:to>
    <xdr:cxnSp macro="">
      <xdr:nvCxnSpPr>
        <xdr:cNvPr id="7" name="Connecteur : en arc 6">
          <a:extLst>
            <a:ext uri="{FF2B5EF4-FFF2-40B4-BE49-F238E27FC236}">
              <a16:creationId xmlns:a16="http://schemas.microsoft.com/office/drawing/2014/main" id="{7A4DFB9F-C67D-458E-B1F8-38D987A85F7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7560</xdr:rowOff>
    </xdr:from>
    <xdr:to>
      <xdr:col>1</xdr:col>
      <xdr:colOff>749598</xdr:colOff>
      <xdr:row>5</xdr:row>
      <xdr:rowOff>16325</xdr:rowOff>
    </xdr:to>
    <xdr:pic>
      <xdr:nvPicPr>
        <xdr:cNvPr id="8" name="Image 7">
          <a:extLst>
            <a:ext uri="{FF2B5EF4-FFF2-40B4-BE49-F238E27FC236}">
              <a16:creationId xmlns:a16="http://schemas.microsoft.com/office/drawing/2014/main" id="{A6436905-F3BA-8AE1-73E4-ADA1074E5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0179"/>
          <a:ext cx="1120015" cy="1120015"/>
        </a:xfrm>
        <a:prstGeom prst="rect">
          <a:avLst/>
        </a:prstGeom>
      </xdr:spPr>
    </xdr:pic>
    <xdr:clientData/>
  </xdr:twoCellAnchor>
  <xdr:twoCellAnchor editAs="oneCell">
    <xdr:from>
      <xdr:col>1</xdr:col>
      <xdr:colOff>687917</xdr:colOff>
      <xdr:row>16</xdr:row>
      <xdr:rowOff>173868</xdr:rowOff>
    </xdr:from>
    <xdr:to>
      <xdr:col>1</xdr:col>
      <xdr:colOff>1553105</xdr:colOff>
      <xdr:row>21</xdr:row>
      <xdr:rowOff>18520</xdr:rowOff>
    </xdr:to>
    <xdr:pic>
      <xdr:nvPicPr>
        <xdr:cNvPr id="5" name="Image 4">
          <a:hlinkClick xmlns:r="http://schemas.openxmlformats.org/officeDocument/2006/relationships" r:id="rId2"/>
          <a:extLst>
            <a:ext uri="{FF2B5EF4-FFF2-40B4-BE49-F238E27FC236}">
              <a16:creationId xmlns:a16="http://schemas.microsoft.com/office/drawing/2014/main" id="{6131E476-7418-4B1B-B890-327D455E0F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58334" y="5873749"/>
          <a:ext cx="865188" cy="865188"/>
        </a:xfrm>
        <a:prstGeom prst="rect">
          <a:avLst/>
        </a:prstGeom>
      </xdr:spPr>
    </xdr:pic>
    <xdr:clientData/>
  </xdr:twoCellAnchor>
  <xdr:twoCellAnchor editAs="oneCell">
    <xdr:from>
      <xdr:col>1</xdr:col>
      <xdr:colOff>627441</xdr:colOff>
      <xdr:row>31</xdr:row>
      <xdr:rowOff>0</xdr:rowOff>
    </xdr:from>
    <xdr:to>
      <xdr:col>1</xdr:col>
      <xdr:colOff>1492629</xdr:colOff>
      <xdr:row>35</xdr:row>
      <xdr:rowOff>139474</xdr:rowOff>
    </xdr:to>
    <xdr:pic>
      <xdr:nvPicPr>
        <xdr:cNvPr id="6" name="Image 5">
          <a:hlinkClick xmlns:r="http://schemas.openxmlformats.org/officeDocument/2006/relationships" r:id="rId2"/>
          <a:extLst>
            <a:ext uri="{FF2B5EF4-FFF2-40B4-BE49-F238E27FC236}">
              <a16:creationId xmlns:a16="http://schemas.microsoft.com/office/drawing/2014/main" id="{9EB56FF4-10C9-45B4-AA97-17DB9DD63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0144881"/>
          <a:ext cx="865188" cy="865188"/>
        </a:xfrm>
        <a:prstGeom prst="rect">
          <a:avLst/>
        </a:prstGeom>
      </xdr:spPr>
    </xdr:pic>
    <xdr:clientData/>
  </xdr:twoCellAnchor>
  <xdr:twoCellAnchor editAs="oneCell">
    <xdr:from>
      <xdr:col>3</xdr:col>
      <xdr:colOff>952500</xdr:colOff>
      <xdr:row>49</xdr:row>
      <xdr:rowOff>158749</xdr:rowOff>
    </xdr:from>
    <xdr:to>
      <xdr:col>3</xdr:col>
      <xdr:colOff>1817688</xdr:colOff>
      <xdr:row>54</xdr:row>
      <xdr:rowOff>94116</xdr:rowOff>
    </xdr:to>
    <xdr:pic>
      <xdr:nvPicPr>
        <xdr:cNvPr id="9" name="Image 8">
          <a:hlinkClick xmlns:r="http://schemas.openxmlformats.org/officeDocument/2006/relationships" r:id="rId2"/>
          <a:extLst>
            <a:ext uri="{FF2B5EF4-FFF2-40B4-BE49-F238E27FC236}">
              <a16:creationId xmlns:a16="http://schemas.microsoft.com/office/drawing/2014/main" id="{07180C18-C553-4CEC-9049-DF747580FF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98810" y="15103928"/>
          <a:ext cx="865188" cy="865188"/>
        </a:xfrm>
        <a:prstGeom prst="rect">
          <a:avLst/>
        </a:prstGeom>
      </xdr:spPr>
    </xdr:pic>
    <xdr:clientData/>
  </xdr:twoCellAnchor>
  <xdr:twoCellAnchor editAs="oneCell">
    <xdr:from>
      <xdr:col>3</xdr:col>
      <xdr:colOff>990298</xdr:colOff>
      <xdr:row>60</xdr:row>
      <xdr:rowOff>30237</xdr:rowOff>
    </xdr:from>
    <xdr:to>
      <xdr:col>3</xdr:col>
      <xdr:colOff>1855486</xdr:colOff>
      <xdr:row>63</xdr:row>
      <xdr:rowOff>192390</xdr:rowOff>
    </xdr:to>
    <xdr:pic>
      <xdr:nvPicPr>
        <xdr:cNvPr id="10" name="Image 9">
          <a:hlinkClick xmlns:r="http://schemas.openxmlformats.org/officeDocument/2006/relationships" r:id="rId2"/>
          <a:extLst>
            <a:ext uri="{FF2B5EF4-FFF2-40B4-BE49-F238E27FC236}">
              <a16:creationId xmlns:a16="http://schemas.microsoft.com/office/drawing/2014/main" id="{BEFD15D0-C0C2-4285-9B56-92A98EBC4E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36608" y="17228154"/>
          <a:ext cx="865188" cy="865188"/>
        </a:xfrm>
        <a:prstGeom prst="rect">
          <a:avLst/>
        </a:prstGeom>
      </xdr:spPr>
    </xdr:pic>
    <xdr:clientData/>
  </xdr:twoCellAnchor>
  <xdr:twoCellAnchor editAs="oneCell">
    <xdr:from>
      <xdr:col>3</xdr:col>
      <xdr:colOff>778631</xdr:colOff>
      <xdr:row>76</xdr:row>
      <xdr:rowOff>234346</xdr:rowOff>
    </xdr:from>
    <xdr:to>
      <xdr:col>3</xdr:col>
      <xdr:colOff>1643819</xdr:colOff>
      <xdr:row>77</xdr:row>
      <xdr:rowOff>381379</xdr:rowOff>
    </xdr:to>
    <xdr:pic>
      <xdr:nvPicPr>
        <xdr:cNvPr id="11" name="Image 10">
          <a:hlinkClick xmlns:r="http://schemas.openxmlformats.org/officeDocument/2006/relationships" r:id="rId2"/>
          <a:extLst>
            <a:ext uri="{FF2B5EF4-FFF2-40B4-BE49-F238E27FC236}">
              <a16:creationId xmlns:a16="http://schemas.microsoft.com/office/drawing/2014/main" id="{F37BCD87-4625-45C4-A1B6-FBAABECCB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24941" y="21453929"/>
          <a:ext cx="865188" cy="865188"/>
        </a:xfrm>
        <a:prstGeom prst="rect">
          <a:avLst/>
        </a:prstGeom>
      </xdr:spPr>
    </xdr:pic>
    <xdr:clientData/>
  </xdr:twoCellAnchor>
  <xdr:twoCellAnchor editAs="oneCell">
    <xdr:from>
      <xdr:col>2</xdr:col>
      <xdr:colOff>975179</xdr:colOff>
      <xdr:row>84</xdr:row>
      <xdr:rowOff>7559</xdr:rowOff>
    </xdr:from>
    <xdr:to>
      <xdr:col>2</xdr:col>
      <xdr:colOff>1840367</xdr:colOff>
      <xdr:row>90</xdr:row>
      <xdr:rowOff>215068</xdr:rowOff>
    </xdr:to>
    <xdr:pic>
      <xdr:nvPicPr>
        <xdr:cNvPr id="12" name="Image 11">
          <a:hlinkClick xmlns:r="http://schemas.openxmlformats.org/officeDocument/2006/relationships" r:id="rId2"/>
          <a:extLst>
            <a:ext uri="{FF2B5EF4-FFF2-40B4-BE49-F238E27FC236}">
              <a16:creationId xmlns:a16="http://schemas.microsoft.com/office/drawing/2014/main" id="{B22D0296-BD04-433B-AFA7-8EEA6824C0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37858" y="25672142"/>
          <a:ext cx="865188" cy="865188"/>
        </a:xfrm>
        <a:prstGeom prst="rect">
          <a:avLst/>
        </a:prstGeom>
      </xdr:spPr>
    </xdr:pic>
    <xdr:clientData/>
  </xdr:twoCellAnchor>
  <xdr:twoCellAnchor editAs="oneCell">
    <xdr:from>
      <xdr:col>3</xdr:col>
      <xdr:colOff>0</xdr:colOff>
      <xdr:row>104</xdr:row>
      <xdr:rowOff>0</xdr:rowOff>
    </xdr:from>
    <xdr:to>
      <xdr:col>3</xdr:col>
      <xdr:colOff>865188</xdr:colOff>
      <xdr:row>108</xdr:row>
      <xdr:rowOff>139474</xdr:rowOff>
    </xdr:to>
    <xdr:pic>
      <xdr:nvPicPr>
        <xdr:cNvPr id="13" name="Image 12">
          <a:hlinkClick xmlns:r="http://schemas.openxmlformats.org/officeDocument/2006/relationships" r:id="rId2"/>
          <a:extLst>
            <a:ext uri="{FF2B5EF4-FFF2-40B4-BE49-F238E27FC236}">
              <a16:creationId xmlns:a16="http://schemas.microsoft.com/office/drawing/2014/main" id="{6C1F731C-220E-403C-9A51-DAA8EDCDE9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29550179"/>
          <a:ext cx="865188" cy="8651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C3B00749-D56A-4C87-B6BF-D8082E0CBAEE}"/>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1A24CF-B246-4633-A4BE-DAF47FC1A0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16</xdr:row>
      <xdr:rowOff>188987</xdr:rowOff>
    </xdr:from>
    <xdr:to>
      <xdr:col>1</xdr:col>
      <xdr:colOff>1371676</xdr:colOff>
      <xdr:row>21</xdr:row>
      <xdr:rowOff>33639</xdr:rowOff>
    </xdr:to>
    <xdr:pic>
      <xdr:nvPicPr>
        <xdr:cNvPr id="8" name="Image 7">
          <a:hlinkClick xmlns:r="http://schemas.openxmlformats.org/officeDocument/2006/relationships" r:id="rId1"/>
          <a:extLst>
            <a:ext uri="{FF2B5EF4-FFF2-40B4-BE49-F238E27FC236}">
              <a16:creationId xmlns:a16="http://schemas.microsoft.com/office/drawing/2014/main" id="{18ABB918-D4C2-4216-B9EF-47DF0DC204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6478511"/>
          <a:ext cx="865188" cy="865188"/>
        </a:xfrm>
        <a:prstGeom prst="rect">
          <a:avLst/>
        </a:prstGeom>
      </xdr:spPr>
    </xdr:pic>
    <xdr:clientData/>
  </xdr:twoCellAnchor>
  <xdr:twoCellAnchor editAs="oneCell">
    <xdr:from>
      <xdr:col>1</xdr:col>
      <xdr:colOff>680357</xdr:colOff>
      <xdr:row>31</xdr:row>
      <xdr:rowOff>7559</xdr:rowOff>
    </xdr:from>
    <xdr:to>
      <xdr:col>1</xdr:col>
      <xdr:colOff>1545545</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E18BA8D-B678-4AF0-B94F-D619D7CD8E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54226"/>
          <a:ext cx="865188" cy="865188"/>
        </a:xfrm>
        <a:prstGeom prst="rect">
          <a:avLst/>
        </a:prstGeom>
      </xdr:spPr>
    </xdr:pic>
    <xdr:clientData/>
  </xdr:twoCellAnchor>
  <xdr:twoCellAnchor editAs="oneCell">
    <xdr:from>
      <xdr:col>3</xdr:col>
      <xdr:colOff>914703</xdr:colOff>
      <xdr:row>93</xdr:row>
      <xdr:rowOff>0</xdr:rowOff>
    </xdr:from>
    <xdr:to>
      <xdr:col>3</xdr:col>
      <xdr:colOff>1779891</xdr:colOff>
      <xdr:row>96</xdr:row>
      <xdr:rowOff>192390</xdr:rowOff>
    </xdr:to>
    <xdr:pic>
      <xdr:nvPicPr>
        <xdr:cNvPr id="10" name="Image 9">
          <a:hlinkClick xmlns:r="http://schemas.openxmlformats.org/officeDocument/2006/relationships" r:id="rId1"/>
          <a:extLst>
            <a:ext uri="{FF2B5EF4-FFF2-40B4-BE49-F238E27FC236}">
              <a16:creationId xmlns:a16="http://schemas.microsoft.com/office/drawing/2014/main" id="{4CB29B9A-9F3E-4A81-8801-74F846D0F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9155833"/>
          <a:ext cx="865188" cy="865188"/>
        </a:xfrm>
        <a:prstGeom prst="rect">
          <a:avLst/>
        </a:prstGeom>
      </xdr:spPr>
    </xdr:pic>
    <xdr:clientData/>
  </xdr:twoCellAnchor>
  <xdr:twoCellAnchor editAs="oneCell">
    <xdr:from>
      <xdr:col>3</xdr:col>
      <xdr:colOff>990298</xdr:colOff>
      <xdr:row>100</xdr:row>
      <xdr:rowOff>52916</xdr:rowOff>
    </xdr:from>
    <xdr:to>
      <xdr:col>3</xdr:col>
      <xdr:colOff>1855486</xdr:colOff>
      <xdr:row>103</xdr:row>
      <xdr:rowOff>215068</xdr:rowOff>
    </xdr:to>
    <xdr:pic>
      <xdr:nvPicPr>
        <xdr:cNvPr id="11" name="Image 10">
          <a:hlinkClick xmlns:r="http://schemas.openxmlformats.org/officeDocument/2006/relationships" r:id="rId1"/>
          <a:extLst>
            <a:ext uri="{FF2B5EF4-FFF2-40B4-BE49-F238E27FC236}">
              <a16:creationId xmlns:a16="http://schemas.microsoft.com/office/drawing/2014/main" id="{5374A18B-7CA9-4810-998A-BDD5B9D6D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20735773"/>
          <a:ext cx="865188" cy="865188"/>
        </a:xfrm>
        <a:prstGeom prst="rect">
          <a:avLst/>
        </a:prstGeom>
      </xdr:spPr>
    </xdr:pic>
    <xdr:clientData/>
  </xdr:twoCellAnchor>
  <xdr:twoCellAnchor editAs="oneCell">
    <xdr:from>
      <xdr:col>3</xdr:col>
      <xdr:colOff>876905</xdr:colOff>
      <xdr:row>116</xdr:row>
      <xdr:rowOff>234345</xdr:rowOff>
    </xdr:from>
    <xdr:to>
      <xdr:col>3</xdr:col>
      <xdr:colOff>1742093</xdr:colOff>
      <xdr:row>117</xdr:row>
      <xdr:rowOff>381378</xdr:rowOff>
    </xdr:to>
    <xdr:pic>
      <xdr:nvPicPr>
        <xdr:cNvPr id="12" name="Image 11">
          <a:hlinkClick xmlns:r="http://schemas.openxmlformats.org/officeDocument/2006/relationships" r:id="rId1"/>
          <a:extLst>
            <a:ext uri="{FF2B5EF4-FFF2-40B4-BE49-F238E27FC236}">
              <a16:creationId xmlns:a16="http://schemas.microsoft.com/office/drawing/2014/main" id="{FF5C61AF-A07C-4FE7-904A-579FB7C95C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24938869"/>
          <a:ext cx="865188" cy="865188"/>
        </a:xfrm>
        <a:prstGeom prst="rect">
          <a:avLst/>
        </a:prstGeom>
      </xdr:spPr>
    </xdr:pic>
    <xdr:clientData/>
  </xdr:twoCellAnchor>
  <xdr:twoCellAnchor editAs="oneCell">
    <xdr:from>
      <xdr:col>2</xdr:col>
      <xdr:colOff>960059</xdr:colOff>
      <xdr:row>128</xdr:row>
      <xdr:rowOff>90713</xdr:rowOff>
    </xdr:from>
    <xdr:to>
      <xdr:col>2</xdr:col>
      <xdr:colOff>1825247</xdr:colOff>
      <xdr:row>132</xdr:row>
      <xdr:rowOff>3401</xdr:rowOff>
    </xdr:to>
    <xdr:pic>
      <xdr:nvPicPr>
        <xdr:cNvPr id="13" name="Image 12">
          <a:hlinkClick xmlns:r="http://schemas.openxmlformats.org/officeDocument/2006/relationships" r:id="rId1"/>
          <a:extLst>
            <a:ext uri="{FF2B5EF4-FFF2-40B4-BE49-F238E27FC236}">
              <a16:creationId xmlns:a16="http://schemas.microsoft.com/office/drawing/2014/main" id="{9B596904-06ED-49F2-BF9F-2BC220E80B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2971648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F6F2985B-B57B-4E4A-8067-232F10428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329940"/>
          <a:ext cx="865188" cy="8651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9499B662-4132-4A90-AE49-C7162FCA413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67320BA-43A8-4D7B-85F8-F46C9794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612322</xdr:colOff>
      <xdr:row>16</xdr:row>
      <xdr:rowOff>188988</xdr:rowOff>
    </xdr:from>
    <xdr:to>
      <xdr:col>1</xdr:col>
      <xdr:colOff>1477510</xdr:colOff>
      <xdr:row>21</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472E2259-144F-45D0-BB34-0852A5389B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5888869"/>
          <a:ext cx="865188" cy="865188"/>
        </a:xfrm>
        <a:prstGeom prst="rect">
          <a:avLst/>
        </a:prstGeom>
      </xdr:spPr>
    </xdr:pic>
    <xdr:clientData/>
  </xdr:twoCellAnchor>
  <xdr:twoCellAnchor editAs="oneCell">
    <xdr:from>
      <xdr:col>1</xdr:col>
      <xdr:colOff>703036</xdr:colOff>
      <xdr:row>31</xdr:row>
      <xdr:rowOff>241904</xdr:rowOff>
    </xdr:from>
    <xdr:to>
      <xdr:col>1</xdr:col>
      <xdr:colOff>1568224</xdr:colOff>
      <xdr:row>36</xdr:row>
      <xdr:rowOff>86557</xdr:rowOff>
    </xdr:to>
    <xdr:pic>
      <xdr:nvPicPr>
        <xdr:cNvPr id="9" name="Image 8">
          <a:hlinkClick xmlns:r="http://schemas.openxmlformats.org/officeDocument/2006/relationships" r:id="rId1"/>
          <a:extLst>
            <a:ext uri="{FF2B5EF4-FFF2-40B4-BE49-F238E27FC236}">
              <a16:creationId xmlns:a16="http://schemas.microsoft.com/office/drawing/2014/main" id="{EA825E19-7774-4ACF-92A6-3815D6BA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0091964"/>
          <a:ext cx="865188" cy="865188"/>
        </a:xfrm>
        <a:prstGeom prst="rect">
          <a:avLst/>
        </a:prstGeom>
      </xdr:spPr>
    </xdr:pic>
    <xdr:clientData/>
  </xdr:twoCellAnchor>
  <xdr:twoCellAnchor editAs="oneCell">
    <xdr:from>
      <xdr:col>1</xdr:col>
      <xdr:colOff>604762</xdr:colOff>
      <xdr:row>48</xdr:row>
      <xdr:rowOff>219226</xdr:rowOff>
    </xdr:from>
    <xdr:to>
      <xdr:col>1</xdr:col>
      <xdr:colOff>1469950</xdr:colOff>
      <xdr:row>53</xdr:row>
      <xdr:rowOff>63879</xdr:rowOff>
    </xdr:to>
    <xdr:pic>
      <xdr:nvPicPr>
        <xdr:cNvPr id="10" name="Image 9">
          <a:hlinkClick xmlns:r="http://schemas.openxmlformats.org/officeDocument/2006/relationships" r:id="rId1"/>
          <a:extLst>
            <a:ext uri="{FF2B5EF4-FFF2-40B4-BE49-F238E27FC236}">
              <a16:creationId xmlns:a16="http://schemas.microsoft.com/office/drawing/2014/main" id="{60143FBF-13B4-4C25-8DB6-9C7BD61E67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5194643"/>
          <a:ext cx="865188" cy="865188"/>
        </a:xfrm>
        <a:prstGeom prst="rect">
          <a:avLst/>
        </a:prstGeom>
      </xdr:spPr>
    </xdr:pic>
    <xdr:clientData/>
  </xdr:twoCellAnchor>
  <xdr:twoCellAnchor editAs="oneCell">
    <xdr:from>
      <xdr:col>3</xdr:col>
      <xdr:colOff>1065893</xdr:colOff>
      <xdr:row>59</xdr:row>
      <xdr:rowOff>151190</xdr:rowOff>
    </xdr:from>
    <xdr:to>
      <xdr:col>3</xdr:col>
      <xdr:colOff>1931081</xdr:colOff>
      <xdr:row>64</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4CC18B7-F2B0-4093-8F09-F27568A871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18029464"/>
          <a:ext cx="865188" cy="865188"/>
        </a:xfrm>
        <a:prstGeom prst="rect">
          <a:avLst/>
        </a:prstGeom>
      </xdr:spPr>
    </xdr:pic>
    <xdr:clientData/>
  </xdr:twoCellAnchor>
  <xdr:twoCellAnchor editAs="oneCell">
    <xdr:from>
      <xdr:col>3</xdr:col>
      <xdr:colOff>1043215</xdr:colOff>
      <xdr:row>68</xdr:row>
      <xdr:rowOff>166309</xdr:rowOff>
    </xdr:from>
    <xdr:to>
      <xdr:col>3</xdr:col>
      <xdr:colOff>1908403</xdr:colOff>
      <xdr:row>72</xdr:row>
      <xdr:rowOff>147033</xdr:rowOff>
    </xdr:to>
    <xdr:pic>
      <xdr:nvPicPr>
        <xdr:cNvPr id="12" name="Image 11">
          <a:hlinkClick xmlns:r="http://schemas.openxmlformats.org/officeDocument/2006/relationships" r:id="rId1"/>
          <a:extLst>
            <a:ext uri="{FF2B5EF4-FFF2-40B4-BE49-F238E27FC236}">
              <a16:creationId xmlns:a16="http://schemas.microsoft.com/office/drawing/2014/main" id="{7B77EBBF-5C25-40BC-ABB9-D4E1BE84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5" y="19934464"/>
          <a:ext cx="865188" cy="865188"/>
        </a:xfrm>
        <a:prstGeom prst="rect">
          <a:avLst/>
        </a:prstGeom>
      </xdr:spPr>
    </xdr:pic>
    <xdr:clientData/>
  </xdr:twoCellAnchor>
  <xdr:twoCellAnchor editAs="oneCell">
    <xdr:from>
      <xdr:col>3</xdr:col>
      <xdr:colOff>861787</xdr:colOff>
      <xdr:row>85</xdr:row>
      <xdr:rowOff>257027</xdr:rowOff>
    </xdr:from>
    <xdr:to>
      <xdr:col>3</xdr:col>
      <xdr:colOff>1726975</xdr:colOff>
      <xdr:row>86</xdr:row>
      <xdr:rowOff>404060</xdr:rowOff>
    </xdr:to>
    <xdr:pic>
      <xdr:nvPicPr>
        <xdr:cNvPr id="13" name="Image 12">
          <a:hlinkClick xmlns:r="http://schemas.openxmlformats.org/officeDocument/2006/relationships" r:id="rId1"/>
          <a:extLst>
            <a:ext uri="{FF2B5EF4-FFF2-40B4-BE49-F238E27FC236}">
              <a16:creationId xmlns:a16="http://schemas.microsoft.com/office/drawing/2014/main" id="{C9E1150B-2ECF-48C9-886B-CE50617685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7" y="24228277"/>
          <a:ext cx="865188" cy="865188"/>
        </a:xfrm>
        <a:prstGeom prst="rect">
          <a:avLst/>
        </a:prstGeom>
      </xdr:spPr>
    </xdr:pic>
    <xdr:clientData/>
  </xdr:twoCellAnchor>
  <xdr:twoCellAnchor editAs="oneCell">
    <xdr:from>
      <xdr:col>2</xdr:col>
      <xdr:colOff>975179</xdr:colOff>
      <xdr:row>93</xdr:row>
      <xdr:rowOff>75595</xdr:rowOff>
    </xdr:from>
    <xdr:to>
      <xdr:col>2</xdr:col>
      <xdr:colOff>1840367</xdr:colOff>
      <xdr:row>99</xdr:row>
      <xdr:rowOff>283104</xdr:rowOff>
    </xdr:to>
    <xdr:pic>
      <xdr:nvPicPr>
        <xdr:cNvPr id="14" name="Image 13">
          <a:hlinkClick xmlns:r="http://schemas.openxmlformats.org/officeDocument/2006/relationships" r:id="rId1"/>
          <a:extLst>
            <a:ext uri="{FF2B5EF4-FFF2-40B4-BE49-F238E27FC236}">
              <a16:creationId xmlns:a16="http://schemas.microsoft.com/office/drawing/2014/main" id="{C5A7C562-8FA8-4F8F-BEB2-1557702D9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491845"/>
          <a:ext cx="865188" cy="865188"/>
        </a:xfrm>
        <a:prstGeom prst="rect">
          <a:avLst/>
        </a:prstGeom>
      </xdr:spPr>
    </xdr:pic>
    <xdr:clientData/>
  </xdr:twoCellAnchor>
  <xdr:twoCellAnchor editAs="oneCell">
    <xdr:from>
      <xdr:col>3</xdr:col>
      <xdr:colOff>846672</xdr:colOff>
      <xdr:row>113</xdr:row>
      <xdr:rowOff>0</xdr:rowOff>
    </xdr:from>
    <xdr:to>
      <xdr:col>3</xdr:col>
      <xdr:colOff>1711860</xdr:colOff>
      <xdr:row>117</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69DF7551-1247-4102-8077-149FC77D25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82" y="32301845"/>
          <a:ext cx="865188" cy="8651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8" name="Connecteur : en arc 7">
          <a:extLst>
            <a:ext uri="{FF2B5EF4-FFF2-40B4-BE49-F238E27FC236}">
              <a16:creationId xmlns:a16="http://schemas.microsoft.com/office/drawing/2014/main" id="{C9C13D6B-595C-4671-8BE3-4969180BFFF6}"/>
            </a:ext>
          </a:extLst>
        </xdr:cNvPr>
        <xdr:cNvCxnSpPr/>
      </xdr:nvCxnSpPr>
      <xdr:spPr>
        <a:xfrm flipV="1">
          <a:off x="5226050" y="226028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2667000</xdr:colOff>
      <xdr:row>115</xdr:row>
      <xdr:rowOff>47625</xdr:rowOff>
    </xdr:from>
    <xdr:to>
      <xdr:col>3</xdr:col>
      <xdr:colOff>2627313</xdr:colOff>
      <xdr:row>115</xdr:row>
      <xdr:rowOff>373062</xdr:rowOff>
    </xdr:to>
    <xdr:cxnSp macro="">
      <xdr:nvCxnSpPr>
        <xdr:cNvPr id="10" name="Connecteur : en arc 9">
          <a:extLst>
            <a:ext uri="{FF2B5EF4-FFF2-40B4-BE49-F238E27FC236}">
              <a16:creationId xmlns:a16="http://schemas.microsoft.com/office/drawing/2014/main" id="{6F081551-69F5-4786-BC83-B4FF0CE368D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11" name="Image 10">
          <a:hlinkClick xmlns:r="http://schemas.openxmlformats.org/officeDocument/2006/relationships" r:id="rId1"/>
          <a:extLst>
            <a:ext uri="{FF2B5EF4-FFF2-40B4-BE49-F238E27FC236}">
              <a16:creationId xmlns:a16="http://schemas.microsoft.com/office/drawing/2014/main" id="{80C0F161-DD15-4DD4-AF27-94518AD488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17</xdr:row>
      <xdr:rowOff>181428</xdr:rowOff>
    </xdr:from>
    <xdr:to>
      <xdr:col>1</xdr:col>
      <xdr:colOff>1522866</xdr:colOff>
      <xdr:row>22</xdr:row>
      <xdr:rowOff>26081</xdr:rowOff>
    </xdr:to>
    <xdr:pic>
      <xdr:nvPicPr>
        <xdr:cNvPr id="12" name="Image 11">
          <a:hlinkClick xmlns:r="http://schemas.openxmlformats.org/officeDocument/2006/relationships" r:id="rId1"/>
          <a:extLst>
            <a:ext uri="{FF2B5EF4-FFF2-40B4-BE49-F238E27FC236}">
              <a16:creationId xmlns:a16="http://schemas.microsoft.com/office/drawing/2014/main" id="{AC796347-FD7F-4E96-9C3B-A8AA05496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538988"/>
          <a:ext cx="865188" cy="865188"/>
        </a:xfrm>
        <a:prstGeom prst="rect">
          <a:avLst/>
        </a:prstGeom>
      </xdr:spPr>
    </xdr:pic>
    <xdr:clientData/>
  </xdr:twoCellAnchor>
  <xdr:twoCellAnchor editAs="oneCell">
    <xdr:from>
      <xdr:col>1</xdr:col>
      <xdr:colOff>604762</xdr:colOff>
      <xdr:row>31</xdr:row>
      <xdr:rowOff>166309</xdr:rowOff>
    </xdr:from>
    <xdr:to>
      <xdr:col>1</xdr:col>
      <xdr:colOff>1469950</xdr:colOff>
      <xdr:row>35</xdr:row>
      <xdr:rowOff>147033</xdr:rowOff>
    </xdr:to>
    <xdr:pic>
      <xdr:nvPicPr>
        <xdr:cNvPr id="13" name="Image 12">
          <a:hlinkClick xmlns:r="http://schemas.openxmlformats.org/officeDocument/2006/relationships" r:id="rId1"/>
          <a:extLst>
            <a:ext uri="{FF2B5EF4-FFF2-40B4-BE49-F238E27FC236}">
              <a16:creationId xmlns:a16="http://schemas.microsoft.com/office/drawing/2014/main" id="{34F179A0-0D87-4174-B380-70024A83A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996964"/>
          <a:ext cx="865188" cy="865188"/>
        </a:xfrm>
        <a:prstGeom prst="rect">
          <a:avLst/>
        </a:prstGeom>
      </xdr:spPr>
    </xdr:pic>
    <xdr:clientData/>
  </xdr:twoCellAnchor>
  <xdr:twoCellAnchor editAs="oneCell">
    <xdr:from>
      <xdr:col>3</xdr:col>
      <xdr:colOff>982739</xdr:colOff>
      <xdr:row>90</xdr:row>
      <xdr:rowOff>7559</xdr:rowOff>
    </xdr:from>
    <xdr:to>
      <xdr:col>3</xdr:col>
      <xdr:colOff>1847927</xdr:colOff>
      <xdr:row>93</xdr:row>
      <xdr:rowOff>199949</xdr:rowOff>
    </xdr:to>
    <xdr:pic>
      <xdr:nvPicPr>
        <xdr:cNvPr id="14" name="Image 13">
          <a:hlinkClick xmlns:r="http://schemas.openxmlformats.org/officeDocument/2006/relationships" r:id="rId1"/>
          <a:extLst>
            <a:ext uri="{FF2B5EF4-FFF2-40B4-BE49-F238E27FC236}">
              <a16:creationId xmlns:a16="http://schemas.microsoft.com/office/drawing/2014/main" id="{C3FF621F-C0D4-4BD6-BF55-D4285D4EF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9" y="17991666"/>
          <a:ext cx="865188" cy="865188"/>
        </a:xfrm>
        <a:prstGeom prst="rect">
          <a:avLst/>
        </a:prstGeom>
      </xdr:spPr>
    </xdr:pic>
    <xdr:clientData/>
  </xdr:twoCellAnchor>
  <xdr:twoCellAnchor editAs="oneCell">
    <xdr:from>
      <xdr:col>3</xdr:col>
      <xdr:colOff>1012976</xdr:colOff>
      <xdr:row>97</xdr:row>
      <xdr:rowOff>37798</xdr:rowOff>
    </xdr:from>
    <xdr:to>
      <xdr:col>3</xdr:col>
      <xdr:colOff>1878164</xdr:colOff>
      <xdr:row>100</xdr:row>
      <xdr:rowOff>199950</xdr:rowOff>
    </xdr:to>
    <xdr:pic>
      <xdr:nvPicPr>
        <xdr:cNvPr id="15" name="Image 14">
          <a:hlinkClick xmlns:r="http://schemas.openxmlformats.org/officeDocument/2006/relationships" r:id="rId1"/>
          <a:extLst>
            <a:ext uri="{FF2B5EF4-FFF2-40B4-BE49-F238E27FC236}">
              <a16:creationId xmlns:a16="http://schemas.microsoft.com/office/drawing/2014/main" id="{85F8DC1A-C82D-469E-AF90-E6AE69EA65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9548929"/>
          <a:ext cx="865188" cy="865188"/>
        </a:xfrm>
        <a:prstGeom prst="rect">
          <a:avLst/>
        </a:prstGeom>
      </xdr:spPr>
    </xdr:pic>
    <xdr:clientData/>
  </xdr:twoCellAnchor>
  <xdr:twoCellAnchor editAs="oneCell">
    <xdr:from>
      <xdr:col>3</xdr:col>
      <xdr:colOff>823989</xdr:colOff>
      <xdr:row>113</xdr:row>
      <xdr:rowOff>294822</xdr:rowOff>
    </xdr:from>
    <xdr:to>
      <xdr:col>3</xdr:col>
      <xdr:colOff>1689177</xdr:colOff>
      <xdr:row>114</xdr:row>
      <xdr:rowOff>441856</xdr:rowOff>
    </xdr:to>
    <xdr:pic>
      <xdr:nvPicPr>
        <xdr:cNvPr id="16" name="Image 15">
          <a:hlinkClick xmlns:r="http://schemas.openxmlformats.org/officeDocument/2006/relationships" r:id="rId1"/>
          <a:extLst>
            <a:ext uri="{FF2B5EF4-FFF2-40B4-BE49-F238E27FC236}">
              <a16:creationId xmlns:a16="http://schemas.microsoft.com/office/drawing/2014/main" id="{0E53CC0B-FFAB-4483-B3C3-088593CCE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0299" y="23827620"/>
          <a:ext cx="865188" cy="865188"/>
        </a:xfrm>
        <a:prstGeom prst="rect">
          <a:avLst/>
        </a:prstGeom>
      </xdr:spPr>
    </xdr:pic>
    <xdr:clientData/>
  </xdr:twoCellAnchor>
  <xdr:twoCellAnchor editAs="oneCell">
    <xdr:from>
      <xdr:col>2</xdr:col>
      <xdr:colOff>884464</xdr:colOff>
      <xdr:row>121</xdr:row>
      <xdr:rowOff>37798</xdr:rowOff>
    </xdr:from>
    <xdr:to>
      <xdr:col>2</xdr:col>
      <xdr:colOff>1749652</xdr:colOff>
      <xdr:row>127</xdr:row>
      <xdr:rowOff>245308</xdr:rowOff>
    </xdr:to>
    <xdr:pic>
      <xdr:nvPicPr>
        <xdr:cNvPr id="17" name="Image 16">
          <a:hlinkClick xmlns:r="http://schemas.openxmlformats.org/officeDocument/2006/relationships" r:id="rId1"/>
          <a:extLst>
            <a:ext uri="{FF2B5EF4-FFF2-40B4-BE49-F238E27FC236}">
              <a16:creationId xmlns:a16="http://schemas.microsoft.com/office/drawing/2014/main" id="{546EC69C-E03A-4E0E-B253-631DF4808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8015596"/>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8" name="Image 17">
          <a:hlinkClick xmlns:r="http://schemas.openxmlformats.org/officeDocument/2006/relationships" r:id="rId1"/>
          <a:extLst>
            <a:ext uri="{FF2B5EF4-FFF2-40B4-BE49-F238E27FC236}">
              <a16:creationId xmlns:a16="http://schemas.microsoft.com/office/drawing/2014/main" id="{BC3F11E9-73CB-4CD7-AA7A-E844F38F0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908750"/>
          <a:ext cx="865188" cy="8651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3C105129-B797-4E80-A201-DC508D0A171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D601BC61-9DCB-419D-85D2-E4E1DFFA9B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635000</xdr:colOff>
      <xdr:row>16</xdr:row>
      <xdr:rowOff>264584</xdr:rowOff>
    </xdr:from>
    <xdr:to>
      <xdr:col>1</xdr:col>
      <xdr:colOff>1500188</xdr:colOff>
      <xdr:row>21</xdr:row>
      <xdr:rowOff>109236</xdr:rowOff>
    </xdr:to>
    <xdr:pic>
      <xdr:nvPicPr>
        <xdr:cNvPr id="8" name="Image 7">
          <a:hlinkClick xmlns:r="http://schemas.openxmlformats.org/officeDocument/2006/relationships" r:id="rId1"/>
          <a:extLst>
            <a:ext uri="{FF2B5EF4-FFF2-40B4-BE49-F238E27FC236}">
              <a16:creationId xmlns:a16="http://schemas.microsoft.com/office/drawing/2014/main" id="{B2449794-8424-4FF5-AD0C-D3D87ECE3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896429"/>
          <a:ext cx="865188" cy="865188"/>
        </a:xfrm>
        <a:prstGeom prst="rect">
          <a:avLst/>
        </a:prstGeom>
      </xdr:spPr>
    </xdr:pic>
    <xdr:clientData/>
  </xdr:twoCellAnchor>
  <xdr:twoCellAnchor editAs="oneCell">
    <xdr:from>
      <xdr:col>1</xdr:col>
      <xdr:colOff>771071</xdr:colOff>
      <xdr:row>32</xdr:row>
      <xdr:rowOff>15119</xdr:rowOff>
    </xdr:from>
    <xdr:to>
      <xdr:col>1</xdr:col>
      <xdr:colOff>1636259</xdr:colOff>
      <xdr:row>36</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7FBB1FF1-A2B0-4061-BE17-96544D39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1488" y="10545536"/>
          <a:ext cx="865188" cy="865188"/>
        </a:xfrm>
        <a:prstGeom prst="rect">
          <a:avLst/>
        </a:prstGeom>
      </xdr:spPr>
    </xdr:pic>
    <xdr:clientData/>
  </xdr:twoCellAnchor>
  <xdr:twoCellAnchor editAs="oneCell">
    <xdr:from>
      <xdr:col>1</xdr:col>
      <xdr:colOff>619887</xdr:colOff>
      <xdr:row>49</xdr:row>
      <xdr:rowOff>0</xdr:rowOff>
    </xdr:from>
    <xdr:to>
      <xdr:col>1</xdr:col>
      <xdr:colOff>1485075</xdr:colOff>
      <xdr:row>53</xdr:row>
      <xdr:rowOff>139474</xdr:rowOff>
    </xdr:to>
    <xdr:pic>
      <xdr:nvPicPr>
        <xdr:cNvPr id="10" name="Image 9">
          <a:hlinkClick xmlns:r="http://schemas.openxmlformats.org/officeDocument/2006/relationships" r:id="rId1"/>
          <a:extLst>
            <a:ext uri="{FF2B5EF4-FFF2-40B4-BE49-F238E27FC236}">
              <a16:creationId xmlns:a16="http://schemas.microsoft.com/office/drawing/2014/main" id="{7279FDB2-177C-4F04-B6B2-FA443A3F10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304" y="15655774"/>
          <a:ext cx="865188" cy="865188"/>
        </a:xfrm>
        <a:prstGeom prst="rect">
          <a:avLst/>
        </a:prstGeom>
      </xdr:spPr>
    </xdr:pic>
    <xdr:clientData/>
  </xdr:twoCellAnchor>
  <xdr:twoCellAnchor editAs="oneCell">
    <xdr:from>
      <xdr:col>3</xdr:col>
      <xdr:colOff>869346</xdr:colOff>
      <xdr:row>60</xdr:row>
      <xdr:rowOff>30238</xdr:rowOff>
    </xdr:from>
    <xdr:to>
      <xdr:col>3</xdr:col>
      <xdr:colOff>1734534</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DCADEE9A-E231-49B2-A77F-05962FD8E0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6" y="18475476"/>
          <a:ext cx="865188" cy="865188"/>
        </a:xfrm>
        <a:prstGeom prst="rect">
          <a:avLst/>
        </a:prstGeom>
      </xdr:spPr>
    </xdr:pic>
    <xdr:clientData/>
  </xdr:twoCellAnchor>
  <xdr:twoCellAnchor editAs="oneCell">
    <xdr:from>
      <xdr:col>3</xdr:col>
      <xdr:colOff>967619</xdr:colOff>
      <xdr:row>68</xdr:row>
      <xdr:rowOff>30239</xdr:rowOff>
    </xdr:from>
    <xdr:to>
      <xdr:col>3</xdr:col>
      <xdr:colOff>1832807</xdr:colOff>
      <xdr:row>72</xdr:row>
      <xdr:rowOff>10962</xdr:rowOff>
    </xdr:to>
    <xdr:pic>
      <xdr:nvPicPr>
        <xdr:cNvPr id="12" name="Image 11">
          <a:hlinkClick xmlns:r="http://schemas.openxmlformats.org/officeDocument/2006/relationships" r:id="rId1"/>
          <a:extLst>
            <a:ext uri="{FF2B5EF4-FFF2-40B4-BE49-F238E27FC236}">
              <a16:creationId xmlns:a16="http://schemas.microsoft.com/office/drawing/2014/main" id="{2F30C78D-48EC-45BD-B7CD-657E7A6BE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0183929"/>
          <a:ext cx="865188" cy="865188"/>
        </a:xfrm>
        <a:prstGeom prst="rect">
          <a:avLst/>
        </a:prstGeom>
      </xdr:spPr>
    </xdr:pic>
    <xdr:clientData/>
  </xdr:twoCellAnchor>
  <xdr:twoCellAnchor editAs="oneCell">
    <xdr:from>
      <xdr:col>3</xdr:col>
      <xdr:colOff>876905</xdr:colOff>
      <xdr:row>85</xdr:row>
      <xdr:rowOff>181428</xdr:rowOff>
    </xdr:from>
    <xdr:to>
      <xdr:col>3</xdr:col>
      <xdr:colOff>1742093</xdr:colOff>
      <xdr:row>86</xdr:row>
      <xdr:rowOff>328462</xdr:rowOff>
    </xdr:to>
    <xdr:pic>
      <xdr:nvPicPr>
        <xdr:cNvPr id="13" name="Image 12">
          <a:hlinkClick xmlns:r="http://schemas.openxmlformats.org/officeDocument/2006/relationships" r:id="rId1"/>
          <a:extLst>
            <a:ext uri="{FF2B5EF4-FFF2-40B4-BE49-F238E27FC236}">
              <a16:creationId xmlns:a16="http://schemas.microsoft.com/office/drawing/2014/main" id="{8A7CAA9B-A71B-4ED3-9DFF-5FB68CB3F4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24538214"/>
          <a:ext cx="865188" cy="865188"/>
        </a:xfrm>
        <a:prstGeom prst="rect">
          <a:avLst/>
        </a:prstGeom>
      </xdr:spPr>
    </xdr:pic>
    <xdr:clientData/>
  </xdr:twoCellAnchor>
  <xdr:twoCellAnchor editAs="oneCell">
    <xdr:from>
      <xdr:col>2</xdr:col>
      <xdr:colOff>982738</xdr:colOff>
      <xdr:row>97</xdr:row>
      <xdr:rowOff>75595</xdr:rowOff>
    </xdr:from>
    <xdr:to>
      <xdr:col>2</xdr:col>
      <xdr:colOff>1847926</xdr:colOff>
      <xdr:row>100</xdr:row>
      <xdr:rowOff>169712</xdr:rowOff>
    </xdr:to>
    <xdr:pic>
      <xdr:nvPicPr>
        <xdr:cNvPr id="14" name="Image 13">
          <a:hlinkClick xmlns:r="http://schemas.openxmlformats.org/officeDocument/2006/relationships" r:id="rId1"/>
          <a:extLst>
            <a:ext uri="{FF2B5EF4-FFF2-40B4-BE49-F238E27FC236}">
              <a16:creationId xmlns:a16="http://schemas.microsoft.com/office/drawing/2014/main" id="{C365B64A-F3C0-4610-80A2-DE6F2DC911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9353631"/>
          <a:ext cx="865188" cy="865188"/>
        </a:xfrm>
        <a:prstGeom prst="rect">
          <a:avLst/>
        </a:prstGeom>
      </xdr:spPr>
    </xdr:pic>
    <xdr:clientData/>
  </xdr:twoCellAnchor>
  <xdr:twoCellAnchor editAs="oneCell">
    <xdr:from>
      <xdr:col>3</xdr:col>
      <xdr:colOff>0</xdr:colOff>
      <xdr:row>112</xdr:row>
      <xdr:rowOff>0</xdr:rowOff>
    </xdr:from>
    <xdr:to>
      <xdr:col>3</xdr:col>
      <xdr:colOff>865188</xdr:colOff>
      <xdr:row>116</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737775B7-F760-4E01-8658-63147BB9CE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00774"/>
          <a:ext cx="865188" cy="8651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1747761</xdr:colOff>
      <xdr:row>104</xdr:row>
      <xdr:rowOff>109263</xdr:rowOff>
    </xdr:to>
    <xdr:pic>
      <xdr:nvPicPr>
        <xdr:cNvPr id="2" name="Image 1">
          <a:extLst>
            <a:ext uri="{FF2B5EF4-FFF2-40B4-BE49-F238E27FC236}">
              <a16:creationId xmlns:a16="http://schemas.microsoft.com/office/drawing/2014/main" id="{5A69D279-F980-4C3B-B623-9844863DA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B877D514-18EB-43FD-AEDC-53B5D333460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C9E9C8EA-2E61-4C8B-B65B-7D505573D5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642560</xdr:colOff>
      <xdr:row>17</xdr:row>
      <xdr:rowOff>188995</xdr:rowOff>
    </xdr:from>
    <xdr:to>
      <xdr:col>1</xdr:col>
      <xdr:colOff>1507748</xdr:colOff>
      <xdr:row>22</xdr:row>
      <xdr:rowOff>33647</xdr:rowOff>
    </xdr:to>
    <xdr:pic>
      <xdr:nvPicPr>
        <xdr:cNvPr id="8" name="Image 7">
          <a:hlinkClick xmlns:r="http://schemas.openxmlformats.org/officeDocument/2006/relationships" r:id="rId2"/>
          <a:extLst>
            <a:ext uri="{FF2B5EF4-FFF2-40B4-BE49-F238E27FC236}">
              <a16:creationId xmlns:a16="http://schemas.microsoft.com/office/drawing/2014/main" id="{F82DCBA4-0932-4DAF-85A9-40D4BD4911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6478519"/>
          <a:ext cx="865188" cy="865188"/>
        </a:xfrm>
        <a:prstGeom prst="rect">
          <a:avLst/>
        </a:prstGeom>
      </xdr:spPr>
    </xdr:pic>
    <xdr:clientData/>
  </xdr:twoCellAnchor>
  <xdr:twoCellAnchor editAs="oneCell">
    <xdr:from>
      <xdr:col>1</xdr:col>
      <xdr:colOff>635000</xdr:colOff>
      <xdr:row>31</xdr:row>
      <xdr:rowOff>264583</xdr:rowOff>
    </xdr:from>
    <xdr:to>
      <xdr:col>1</xdr:col>
      <xdr:colOff>1500188</xdr:colOff>
      <xdr:row>36</xdr:row>
      <xdr:rowOff>63878</xdr:rowOff>
    </xdr:to>
    <xdr:pic>
      <xdr:nvPicPr>
        <xdr:cNvPr id="9" name="Image 8">
          <a:hlinkClick xmlns:r="http://schemas.openxmlformats.org/officeDocument/2006/relationships" r:id="rId2"/>
          <a:extLst>
            <a:ext uri="{FF2B5EF4-FFF2-40B4-BE49-F238E27FC236}">
              <a16:creationId xmlns:a16="http://schemas.microsoft.com/office/drawing/2014/main" id="{B583577F-6CDB-4C64-B28D-659BCD1E79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05417" y="12027202"/>
          <a:ext cx="865188" cy="865188"/>
        </a:xfrm>
        <a:prstGeom prst="rect">
          <a:avLst/>
        </a:prstGeom>
      </xdr:spPr>
    </xdr:pic>
    <xdr:clientData/>
  </xdr:twoCellAnchor>
  <xdr:twoCellAnchor editAs="oneCell">
    <xdr:from>
      <xdr:col>1</xdr:col>
      <xdr:colOff>582084</xdr:colOff>
      <xdr:row>47</xdr:row>
      <xdr:rowOff>98274</xdr:rowOff>
    </xdr:from>
    <xdr:to>
      <xdr:col>1</xdr:col>
      <xdr:colOff>1447272</xdr:colOff>
      <xdr:row>51</xdr:row>
      <xdr:rowOff>124354</xdr:rowOff>
    </xdr:to>
    <xdr:pic>
      <xdr:nvPicPr>
        <xdr:cNvPr id="10" name="Image 9">
          <a:hlinkClick xmlns:r="http://schemas.openxmlformats.org/officeDocument/2006/relationships" r:id="rId2"/>
          <a:extLst>
            <a:ext uri="{FF2B5EF4-FFF2-40B4-BE49-F238E27FC236}">
              <a16:creationId xmlns:a16="http://schemas.microsoft.com/office/drawing/2014/main" id="{A730ACC5-8955-41F8-8971-2670261837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1" y="16268095"/>
          <a:ext cx="865188" cy="865188"/>
        </a:xfrm>
        <a:prstGeom prst="rect">
          <a:avLst/>
        </a:prstGeom>
      </xdr:spPr>
    </xdr:pic>
    <xdr:clientData/>
  </xdr:twoCellAnchor>
  <xdr:twoCellAnchor editAs="oneCell">
    <xdr:from>
      <xdr:col>1</xdr:col>
      <xdr:colOff>627440</xdr:colOff>
      <xdr:row>61</xdr:row>
      <xdr:rowOff>30238</xdr:rowOff>
    </xdr:from>
    <xdr:to>
      <xdr:col>1</xdr:col>
      <xdr:colOff>1492628</xdr:colOff>
      <xdr:row>65</xdr:row>
      <xdr:rowOff>169712</xdr:rowOff>
    </xdr:to>
    <xdr:pic>
      <xdr:nvPicPr>
        <xdr:cNvPr id="11" name="Image 10">
          <a:hlinkClick xmlns:r="http://schemas.openxmlformats.org/officeDocument/2006/relationships" r:id="rId2"/>
          <a:extLst>
            <a:ext uri="{FF2B5EF4-FFF2-40B4-BE49-F238E27FC236}">
              <a16:creationId xmlns:a16="http://schemas.microsoft.com/office/drawing/2014/main" id="{A6FE3D2D-48F2-4D04-BA22-196872AB57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7" y="21151548"/>
          <a:ext cx="865188" cy="865188"/>
        </a:xfrm>
        <a:prstGeom prst="rect">
          <a:avLst/>
        </a:prstGeom>
      </xdr:spPr>
    </xdr:pic>
    <xdr:clientData/>
  </xdr:twoCellAnchor>
  <xdr:twoCellAnchor editAs="oneCell">
    <xdr:from>
      <xdr:col>1</xdr:col>
      <xdr:colOff>657678</xdr:colOff>
      <xdr:row>75</xdr:row>
      <xdr:rowOff>196547</xdr:rowOff>
    </xdr:from>
    <xdr:to>
      <xdr:col>1</xdr:col>
      <xdr:colOff>1522866</xdr:colOff>
      <xdr:row>80</xdr:row>
      <xdr:rowOff>41199</xdr:rowOff>
    </xdr:to>
    <xdr:pic>
      <xdr:nvPicPr>
        <xdr:cNvPr id="12" name="Image 11">
          <a:hlinkClick xmlns:r="http://schemas.openxmlformats.org/officeDocument/2006/relationships" r:id="rId2"/>
          <a:extLst>
            <a:ext uri="{FF2B5EF4-FFF2-40B4-BE49-F238E27FC236}">
              <a16:creationId xmlns:a16="http://schemas.microsoft.com/office/drawing/2014/main" id="{1204A8CB-0C3A-46AB-83DC-7FBE2E2E89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8095" y="27138690"/>
          <a:ext cx="865188" cy="865188"/>
        </a:xfrm>
        <a:prstGeom prst="rect">
          <a:avLst/>
        </a:prstGeom>
      </xdr:spPr>
    </xdr:pic>
    <xdr:clientData/>
  </xdr:twoCellAnchor>
  <xdr:twoCellAnchor editAs="oneCell">
    <xdr:from>
      <xdr:col>3</xdr:col>
      <xdr:colOff>816429</xdr:colOff>
      <xdr:row>88</xdr:row>
      <xdr:rowOff>15119</xdr:rowOff>
    </xdr:from>
    <xdr:to>
      <xdr:col>3</xdr:col>
      <xdr:colOff>1681617</xdr:colOff>
      <xdr:row>92</xdr:row>
      <xdr:rowOff>78998</xdr:rowOff>
    </xdr:to>
    <xdr:pic>
      <xdr:nvPicPr>
        <xdr:cNvPr id="13" name="Image 12">
          <a:hlinkClick xmlns:r="http://schemas.openxmlformats.org/officeDocument/2006/relationships" r:id="rId2"/>
          <a:extLst>
            <a:ext uri="{FF2B5EF4-FFF2-40B4-BE49-F238E27FC236}">
              <a16:creationId xmlns:a16="http://schemas.microsoft.com/office/drawing/2014/main" id="{543BDC7C-938F-436F-B649-FFE4906FD4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9" y="30767262"/>
          <a:ext cx="865188" cy="865188"/>
        </a:xfrm>
        <a:prstGeom prst="rect">
          <a:avLst/>
        </a:prstGeom>
      </xdr:spPr>
    </xdr:pic>
    <xdr:clientData/>
  </xdr:twoCellAnchor>
  <xdr:twoCellAnchor editAs="oneCell">
    <xdr:from>
      <xdr:col>3</xdr:col>
      <xdr:colOff>816428</xdr:colOff>
      <xdr:row>97</xdr:row>
      <xdr:rowOff>22679</xdr:rowOff>
    </xdr:from>
    <xdr:to>
      <xdr:col>3</xdr:col>
      <xdr:colOff>1681616</xdr:colOff>
      <xdr:row>100</xdr:row>
      <xdr:rowOff>184831</xdr:rowOff>
    </xdr:to>
    <xdr:pic>
      <xdr:nvPicPr>
        <xdr:cNvPr id="14" name="Image 13">
          <a:hlinkClick xmlns:r="http://schemas.openxmlformats.org/officeDocument/2006/relationships" r:id="rId2"/>
          <a:extLst>
            <a:ext uri="{FF2B5EF4-FFF2-40B4-BE49-F238E27FC236}">
              <a16:creationId xmlns:a16="http://schemas.microsoft.com/office/drawing/2014/main" id="{1BD587BD-A0F0-4438-9282-5E91F5F5E6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62738" y="32664703"/>
          <a:ext cx="865188" cy="865188"/>
        </a:xfrm>
        <a:prstGeom prst="rect">
          <a:avLst/>
        </a:prstGeom>
      </xdr:spPr>
    </xdr:pic>
    <xdr:clientData/>
  </xdr:twoCellAnchor>
  <xdr:twoCellAnchor editAs="oneCell">
    <xdr:from>
      <xdr:col>3</xdr:col>
      <xdr:colOff>861786</xdr:colOff>
      <xdr:row>113</xdr:row>
      <xdr:rowOff>219226</xdr:rowOff>
    </xdr:from>
    <xdr:to>
      <xdr:col>3</xdr:col>
      <xdr:colOff>1726974</xdr:colOff>
      <xdr:row>114</xdr:row>
      <xdr:rowOff>366259</xdr:rowOff>
    </xdr:to>
    <xdr:pic>
      <xdr:nvPicPr>
        <xdr:cNvPr id="15" name="Image 14">
          <a:hlinkClick xmlns:r="http://schemas.openxmlformats.org/officeDocument/2006/relationships" r:id="rId2"/>
          <a:extLst>
            <a:ext uri="{FF2B5EF4-FFF2-40B4-BE49-F238E27FC236}">
              <a16:creationId xmlns:a16="http://schemas.microsoft.com/office/drawing/2014/main" id="{1404BEE0-CDC1-44D3-BB27-3E32A687C0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08096" y="36882916"/>
          <a:ext cx="865188" cy="865188"/>
        </a:xfrm>
        <a:prstGeom prst="rect">
          <a:avLst/>
        </a:prstGeom>
      </xdr:spPr>
    </xdr:pic>
    <xdr:clientData/>
  </xdr:twoCellAnchor>
  <xdr:twoCellAnchor editAs="oneCell">
    <xdr:from>
      <xdr:col>2</xdr:col>
      <xdr:colOff>1081012</xdr:colOff>
      <xdr:row>125</xdr:row>
      <xdr:rowOff>90715</xdr:rowOff>
    </xdr:from>
    <xdr:to>
      <xdr:col>2</xdr:col>
      <xdr:colOff>1946200</xdr:colOff>
      <xdr:row>129</xdr:row>
      <xdr:rowOff>3403</xdr:rowOff>
    </xdr:to>
    <xdr:pic>
      <xdr:nvPicPr>
        <xdr:cNvPr id="16" name="Image 15">
          <a:hlinkClick xmlns:r="http://schemas.openxmlformats.org/officeDocument/2006/relationships" r:id="rId2"/>
          <a:extLst>
            <a:ext uri="{FF2B5EF4-FFF2-40B4-BE49-F238E27FC236}">
              <a16:creationId xmlns:a16="http://schemas.microsoft.com/office/drawing/2014/main" id="{5ED291C3-82DF-4AD6-8E8D-9238814B60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43691" y="41675655"/>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7" name="Image 16">
          <a:hlinkClick xmlns:r="http://schemas.openxmlformats.org/officeDocument/2006/relationships" r:id="rId2"/>
          <a:extLst>
            <a:ext uri="{FF2B5EF4-FFF2-40B4-BE49-F238E27FC236}">
              <a16:creationId xmlns:a16="http://schemas.microsoft.com/office/drawing/2014/main" id="{D7FD22A3-483E-42C8-AFCA-0CCB8CA1AE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45107679"/>
          <a:ext cx="865188" cy="8651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A9D0EF54-9CA2-4847-B6CF-52907092751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5F76FA8-512D-4859-80A3-BB2D1E089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4583"/>
          <a:ext cx="865188" cy="865188"/>
        </a:xfrm>
        <a:prstGeom prst="rect">
          <a:avLst/>
        </a:prstGeom>
      </xdr:spPr>
    </xdr:pic>
    <xdr:clientData/>
  </xdr:twoCellAnchor>
  <xdr:twoCellAnchor editAs="oneCell">
    <xdr:from>
      <xdr:col>1</xdr:col>
      <xdr:colOff>718155</xdr:colOff>
      <xdr:row>16</xdr:row>
      <xdr:rowOff>196547</xdr:rowOff>
    </xdr:from>
    <xdr:to>
      <xdr:col>1</xdr:col>
      <xdr:colOff>1583343</xdr:colOff>
      <xdr:row>21</xdr:row>
      <xdr:rowOff>41199</xdr:rowOff>
    </xdr:to>
    <xdr:pic>
      <xdr:nvPicPr>
        <xdr:cNvPr id="8" name="Image 7">
          <a:hlinkClick xmlns:r="http://schemas.openxmlformats.org/officeDocument/2006/relationships" r:id="rId1"/>
          <a:extLst>
            <a:ext uri="{FF2B5EF4-FFF2-40B4-BE49-F238E27FC236}">
              <a16:creationId xmlns:a16="http://schemas.microsoft.com/office/drawing/2014/main" id="{42482EB9-8D72-4878-BC2E-7A9E245F7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18035"/>
          <a:ext cx="865188" cy="865188"/>
        </a:xfrm>
        <a:prstGeom prst="rect">
          <a:avLst/>
        </a:prstGeom>
      </xdr:spPr>
    </xdr:pic>
    <xdr:clientData/>
  </xdr:twoCellAnchor>
  <xdr:twoCellAnchor editAs="oneCell">
    <xdr:from>
      <xdr:col>1</xdr:col>
      <xdr:colOff>619881</xdr:colOff>
      <xdr:row>30</xdr:row>
      <xdr:rowOff>249465</xdr:rowOff>
    </xdr:from>
    <xdr:to>
      <xdr:col>1</xdr:col>
      <xdr:colOff>1485069</xdr:colOff>
      <xdr:row>35</xdr:row>
      <xdr:rowOff>48761</xdr:rowOff>
    </xdr:to>
    <xdr:pic>
      <xdr:nvPicPr>
        <xdr:cNvPr id="9" name="Image 8">
          <a:hlinkClick xmlns:r="http://schemas.openxmlformats.org/officeDocument/2006/relationships" r:id="rId1"/>
          <a:extLst>
            <a:ext uri="{FF2B5EF4-FFF2-40B4-BE49-F238E27FC236}">
              <a16:creationId xmlns:a16="http://schemas.microsoft.com/office/drawing/2014/main" id="{1A3310A6-D55E-4E51-BD0C-A267213A7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3433275"/>
          <a:ext cx="865188" cy="865188"/>
        </a:xfrm>
        <a:prstGeom prst="rect">
          <a:avLst/>
        </a:prstGeom>
      </xdr:spPr>
    </xdr:pic>
    <xdr:clientData/>
  </xdr:twoCellAnchor>
  <xdr:twoCellAnchor editAs="oneCell">
    <xdr:from>
      <xdr:col>1</xdr:col>
      <xdr:colOff>604762</xdr:colOff>
      <xdr:row>48</xdr:row>
      <xdr:rowOff>204106</xdr:rowOff>
    </xdr:from>
    <xdr:to>
      <xdr:col>1</xdr:col>
      <xdr:colOff>1469950</xdr:colOff>
      <xdr:row>53</xdr:row>
      <xdr:rowOff>48758</xdr:rowOff>
    </xdr:to>
    <xdr:pic>
      <xdr:nvPicPr>
        <xdr:cNvPr id="10" name="Image 9">
          <a:hlinkClick xmlns:r="http://schemas.openxmlformats.org/officeDocument/2006/relationships" r:id="rId1"/>
          <a:extLst>
            <a:ext uri="{FF2B5EF4-FFF2-40B4-BE49-F238E27FC236}">
              <a16:creationId xmlns:a16="http://schemas.microsoft.com/office/drawing/2014/main" id="{BD8BA82A-3A11-4FCC-9495-295CB661F8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634225"/>
          <a:ext cx="865188" cy="865188"/>
        </a:xfrm>
        <a:prstGeom prst="rect">
          <a:avLst/>
        </a:prstGeom>
      </xdr:spPr>
    </xdr:pic>
    <xdr:clientData/>
  </xdr:twoCellAnchor>
  <xdr:twoCellAnchor editAs="oneCell">
    <xdr:from>
      <xdr:col>1</xdr:col>
      <xdr:colOff>763512</xdr:colOff>
      <xdr:row>62</xdr:row>
      <xdr:rowOff>188988</xdr:rowOff>
    </xdr:from>
    <xdr:to>
      <xdr:col>1</xdr:col>
      <xdr:colOff>1628700</xdr:colOff>
      <xdr:row>67</xdr:row>
      <xdr:rowOff>33640</xdr:rowOff>
    </xdr:to>
    <xdr:pic>
      <xdr:nvPicPr>
        <xdr:cNvPr id="11" name="Image 10">
          <a:hlinkClick xmlns:r="http://schemas.openxmlformats.org/officeDocument/2006/relationships" r:id="rId1"/>
          <a:extLst>
            <a:ext uri="{FF2B5EF4-FFF2-40B4-BE49-F238E27FC236}">
              <a16:creationId xmlns:a16="http://schemas.microsoft.com/office/drawing/2014/main" id="{78B2E3C4-D870-40C1-9552-D031DB6AA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3124583"/>
          <a:ext cx="865188" cy="865188"/>
        </a:xfrm>
        <a:prstGeom prst="rect">
          <a:avLst/>
        </a:prstGeom>
      </xdr:spPr>
    </xdr:pic>
    <xdr:clientData/>
  </xdr:twoCellAnchor>
  <xdr:twoCellAnchor editAs="oneCell">
    <xdr:from>
      <xdr:col>1</xdr:col>
      <xdr:colOff>763512</xdr:colOff>
      <xdr:row>78</xdr:row>
      <xdr:rowOff>128512</xdr:rowOff>
    </xdr:from>
    <xdr:to>
      <xdr:col>1</xdr:col>
      <xdr:colOff>1628700</xdr:colOff>
      <xdr:row>82</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9B5DA7C2-B8F0-47B6-A165-2F9749855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29867679"/>
          <a:ext cx="865188" cy="865188"/>
        </a:xfrm>
        <a:prstGeom prst="rect">
          <a:avLst/>
        </a:prstGeom>
      </xdr:spPr>
    </xdr:pic>
    <xdr:clientData/>
  </xdr:twoCellAnchor>
  <xdr:twoCellAnchor editAs="oneCell">
    <xdr:from>
      <xdr:col>3</xdr:col>
      <xdr:colOff>892023</xdr:colOff>
      <xdr:row>90</xdr:row>
      <xdr:rowOff>151190</xdr:rowOff>
    </xdr:from>
    <xdr:to>
      <xdr:col>3</xdr:col>
      <xdr:colOff>1757211</xdr:colOff>
      <xdr:row>95</xdr:row>
      <xdr:rowOff>33640</xdr:rowOff>
    </xdr:to>
    <xdr:pic>
      <xdr:nvPicPr>
        <xdr:cNvPr id="13" name="Image 12">
          <a:hlinkClick xmlns:r="http://schemas.openxmlformats.org/officeDocument/2006/relationships" r:id="rId1"/>
          <a:extLst>
            <a:ext uri="{FF2B5EF4-FFF2-40B4-BE49-F238E27FC236}">
              <a16:creationId xmlns:a16="http://schemas.microsoft.com/office/drawing/2014/main" id="{8DDF899A-403E-417D-BBC4-4448C28F9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3" y="34531904"/>
          <a:ext cx="865188" cy="865188"/>
        </a:xfrm>
        <a:prstGeom prst="rect">
          <a:avLst/>
        </a:prstGeom>
      </xdr:spPr>
    </xdr:pic>
    <xdr:clientData/>
  </xdr:twoCellAnchor>
  <xdr:twoCellAnchor editAs="oneCell">
    <xdr:from>
      <xdr:col>3</xdr:col>
      <xdr:colOff>960059</xdr:colOff>
      <xdr:row>100</xdr:row>
      <xdr:rowOff>0</xdr:rowOff>
    </xdr:from>
    <xdr:to>
      <xdr:col>3</xdr:col>
      <xdr:colOff>1825247</xdr:colOff>
      <xdr:row>103</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2378F023-86A6-4D58-876D-F1F78AA30C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36452024"/>
          <a:ext cx="865188" cy="865188"/>
        </a:xfrm>
        <a:prstGeom prst="rect">
          <a:avLst/>
        </a:prstGeom>
      </xdr:spPr>
    </xdr:pic>
    <xdr:clientData/>
  </xdr:twoCellAnchor>
  <xdr:twoCellAnchor editAs="oneCell">
    <xdr:from>
      <xdr:col>3</xdr:col>
      <xdr:colOff>869345</xdr:colOff>
      <xdr:row>116</xdr:row>
      <xdr:rowOff>294822</xdr:rowOff>
    </xdr:from>
    <xdr:to>
      <xdr:col>3</xdr:col>
      <xdr:colOff>1734533</xdr:colOff>
      <xdr:row>117</xdr:row>
      <xdr:rowOff>441855</xdr:rowOff>
    </xdr:to>
    <xdr:pic>
      <xdr:nvPicPr>
        <xdr:cNvPr id="15" name="Image 14">
          <a:hlinkClick xmlns:r="http://schemas.openxmlformats.org/officeDocument/2006/relationships" r:id="rId1"/>
          <a:extLst>
            <a:ext uri="{FF2B5EF4-FFF2-40B4-BE49-F238E27FC236}">
              <a16:creationId xmlns:a16="http://schemas.microsoft.com/office/drawing/2014/main" id="{3E7723AF-AB03-480C-BBD5-7A4C567316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40768512"/>
          <a:ext cx="865188" cy="865188"/>
        </a:xfrm>
        <a:prstGeom prst="rect">
          <a:avLst/>
        </a:prstGeom>
      </xdr:spPr>
    </xdr:pic>
    <xdr:clientData/>
  </xdr:twoCellAnchor>
  <xdr:twoCellAnchor editAs="oneCell">
    <xdr:from>
      <xdr:col>2</xdr:col>
      <xdr:colOff>990298</xdr:colOff>
      <xdr:row>128</xdr:row>
      <xdr:rowOff>105833</xdr:rowOff>
    </xdr:from>
    <xdr:to>
      <xdr:col>2</xdr:col>
      <xdr:colOff>1855486</xdr:colOff>
      <xdr:row>132</xdr:row>
      <xdr:rowOff>18521</xdr:rowOff>
    </xdr:to>
    <xdr:pic>
      <xdr:nvPicPr>
        <xdr:cNvPr id="16" name="Image 15">
          <a:hlinkClick xmlns:r="http://schemas.openxmlformats.org/officeDocument/2006/relationships" r:id="rId1"/>
          <a:extLst>
            <a:ext uri="{FF2B5EF4-FFF2-40B4-BE49-F238E27FC236}">
              <a16:creationId xmlns:a16="http://schemas.microsoft.com/office/drawing/2014/main" id="{3AA693ED-05E0-4A09-BE69-1C4B66C2F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45500773"/>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7" name="Image 16">
          <a:hlinkClick xmlns:r="http://schemas.openxmlformats.org/officeDocument/2006/relationships" r:id="rId1"/>
          <a:extLst>
            <a:ext uri="{FF2B5EF4-FFF2-40B4-BE49-F238E27FC236}">
              <a16:creationId xmlns:a16="http://schemas.microsoft.com/office/drawing/2014/main" id="{4A1AD967-68C2-4258-A2A2-F29C57C3F2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9099107"/>
          <a:ext cx="865188" cy="86518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D7CA37E4-DA8D-47C9-80E5-1A553624D921}"/>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89B3AC0-76C1-40BE-9189-71C509585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204107</xdr:rowOff>
    </xdr:from>
    <xdr:to>
      <xdr:col>1</xdr:col>
      <xdr:colOff>1462391</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4426BC17-2F3E-4685-AE8D-BB01E08DD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93631"/>
          <a:ext cx="865188" cy="865188"/>
        </a:xfrm>
        <a:prstGeom prst="rect">
          <a:avLst/>
        </a:prstGeom>
      </xdr:spPr>
    </xdr:pic>
    <xdr:clientData/>
  </xdr:twoCellAnchor>
  <xdr:twoCellAnchor editAs="oneCell">
    <xdr:from>
      <xdr:col>1</xdr:col>
      <xdr:colOff>703035</xdr:colOff>
      <xdr:row>30</xdr:row>
      <xdr:rowOff>257023</xdr:rowOff>
    </xdr:from>
    <xdr:to>
      <xdr:col>1</xdr:col>
      <xdr:colOff>1568223</xdr:colOff>
      <xdr:row>35</xdr:row>
      <xdr:rowOff>56318</xdr:rowOff>
    </xdr:to>
    <xdr:pic>
      <xdr:nvPicPr>
        <xdr:cNvPr id="9" name="Image 8">
          <a:hlinkClick xmlns:r="http://schemas.openxmlformats.org/officeDocument/2006/relationships" r:id="rId1"/>
          <a:extLst>
            <a:ext uri="{FF2B5EF4-FFF2-40B4-BE49-F238E27FC236}">
              <a16:creationId xmlns:a16="http://schemas.microsoft.com/office/drawing/2014/main" id="{8E9F98CB-8EC2-4894-A495-5075EC6E0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3508868"/>
          <a:ext cx="865188" cy="865188"/>
        </a:xfrm>
        <a:prstGeom prst="rect">
          <a:avLst/>
        </a:prstGeom>
      </xdr:spPr>
    </xdr:pic>
    <xdr:clientData/>
  </xdr:twoCellAnchor>
  <xdr:twoCellAnchor editAs="oneCell">
    <xdr:from>
      <xdr:col>1</xdr:col>
      <xdr:colOff>687917</xdr:colOff>
      <xdr:row>48</xdr:row>
      <xdr:rowOff>241905</xdr:rowOff>
    </xdr:from>
    <xdr:to>
      <xdr:col>1</xdr:col>
      <xdr:colOff>1553105</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54915CDA-AB93-479F-AF1A-3646DA997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40060"/>
          <a:ext cx="865188" cy="865188"/>
        </a:xfrm>
        <a:prstGeom prst="rect">
          <a:avLst/>
        </a:prstGeom>
      </xdr:spPr>
    </xdr:pic>
    <xdr:clientData/>
  </xdr:twoCellAnchor>
  <xdr:twoCellAnchor editAs="oneCell">
    <xdr:from>
      <xdr:col>1</xdr:col>
      <xdr:colOff>793750</xdr:colOff>
      <xdr:row>62</xdr:row>
      <xdr:rowOff>211666</xdr:rowOff>
    </xdr:from>
    <xdr:to>
      <xdr:col>1</xdr:col>
      <xdr:colOff>1658938</xdr:colOff>
      <xdr:row>67</xdr:row>
      <xdr:rowOff>56318</xdr:rowOff>
    </xdr:to>
    <xdr:pic>
      <xdr:nvPicPr>
        <xdr:cNvPr id="11" name="Image 10">
          <a:hlinkClick xmlns:r="http://schemas.openxmlformats.org/officeDocument/2006/relationships" r:id="rId1"/>
          <a:extLst>
            <a:ext uri="{FF2B5EF4-FFF2-40B4-BE49-F238E27FC236}">
              <a16:creationId xmlns:a16="http://schemas.microsoft.com/office/drawing/2014/main" id="{B7F6F469-C148-4793-B3CA-1058CB68C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4167" y="23215297"/>
          <a:ext cx="865188" cy="865188"/>
        </a:xfrm>
        <a:prstGeom prst="rect">
          <a:avLst/>
        </a:prstGeom>
      </xdr:spPr>
    </xdr:pic>
    <xdr:clientData/>
  </xdr:twoCellAnchor>
  <xdr:twoCellAnchor editAs="oneCell">
    <xdr:from>
      <xdr:col>3</xdr:col>
      <xdr:colOff>1088572</xdr:colOff>
      <xdr:row>91</xdr:row>
      <xdr:rowOff>83156</xdr:rowOff>
    </xdr:from>
    <xdr:to>
      <xdr:col>3</xdr:col>
      <xdr:colOff>1953760</xdr:colOff>
      <xdr:row>95</xdr:row>
      <xdr:rowOff>147034</xdr:rowOff>
    </xdr:to>
    <xdr:pic>
      <xdr:nvPicPr>
        <xdr:cNvPr id="12" name="Image 11">
          <a:hlinkClick xmlns:r="http://schemas.openxmlformats.org/officeDocument/2006/relationships" r:id="rId1"/>
          <a:extLst>
            <a:ext uri="{FF2B5EF4-FFF2-40B4-BE49-F238E27FC236}">
              <a16:creationId xmlns:a16="http://schemas.microsoft.com/office/drawing/2014/main" id="{F57B0144-7535-4456-BED2-D41B52FE8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4651608"/>
          <a:ext cx="865188" cy="865188"/>
        </a:xfrm>
        <a:prstGeom prst="rect">
          <a:avLst/>
        </a:prstGeom>
      </xdr:spPr>
    </xdr:pic>
    <xdr:clientData/>
  </xdr:twoCellAnchor>
  <xdr:twoCellAnchor editAs="oneCell">
    <xdr:from>
      <xdr:col>3</xdr:col>
      <xdr:colOff>1111250</xdr:colOff>
      <xdr:row>99</xdr:row>
      <xdr:rowOff>113393</xdr:rowOff>
    </xdr:from>
    <xdr:to>
      <xdr:col>3</xdr:col>
      <xdr:colOff>1976438</xdr:colOff>
      <xdr:row>103</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4A795FDF-40EB-410C-B980-001FA290C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7560" y="26390298"/>
          <a:ext cx="865188" cy="865188"/>
        </a:xfrm>
        <a:prstGeom prst="rect">
          <a:avLst/>
        </a:prstGeom>
      </xdr:spPr>
    </xdr:pic>
    <xdr:clientData/>
  </xdr:twoCellAnchor>
  <xdr:twoCellAnchor editAs="oneCell">
    <xdr:from>
      <xdr:col>3</xdr:col>
      <xdr:colOff>861786</xdr:colOff>
      <xdr:row>116</xdr:row>
      <xdr:rowOff>211667</xdr:rowOff>
    </xdr:from>
    <xdr:to>
      <xdr:col>3</xdr:col>
      <xdr:colOff>1726974</xdr:colOff>
      <xdr:row>117</xdr:row>
      <xdr:rowOff>358700</xdr:rowOff>
    </xdr:to>
    <xdr:pic>
      <xdr:nvPicPr>
        <xdr:cNvPr id="14" name="Image 13">
          <a:hlinkClick xmlns:r="http://schemas.openxmlformats.org/officeDocument/2006/relationships" r:id="rId1"/>
          <a:extLst>
            <a:ext uri="{FF2B5EF4-FFF2-40B4-BE49-F238E27FC236}">
              <a16:creationId xmlns:a16="http://schemas.microsoft.com/office/drawing/2014/main" id="{6D72CC68-5358-465D-B5EE-AB149B627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6" y="30691667"/>
          <a:ext cx="865188" cy="865188"/>
        </a:xfrm>
        <a:prstGeom prst="rect">
          <a:avLst/>
        </a:prstGeom>
      </xdr:spPr>
    </xdr:pic>
    <xdr:clientData/>
  </xdr:twoCellAnchor>
  <xdr:twoCellAnchor editAs="oneCell">
    <xdr:from>
      <xdr:col>2</xdr:col>
      <xdr:colOff>922262</xdr:colOff>
      <xdr:row>128</xdr:row>
      <xdr:rowOff>68036</xdr:rowOff>
    </xdr:from>
    <xdr:to>
      <xdr:col>2</xdr:col>
      <xdr:colOff>1787450</xdr:colOff>
      <xdr:row>131</xdr:row>
      <xdr:rowOff>162153</xdr:rowOff>
    </xdr:to>
    <xdr:pic>
      <xdr:nvPicPr>
        <xdr:cNvPr id="15" name="Image 14">
          <a:hlinkClick xmlns:r="http://schemas.openxmlformats.org/officeDocument/2006/relationships" r:id="rId1"/>
          <a:extLst>
            <a:ext uri="{FF2B5EF4-FFF2-40B4-BE49-F238E27FC236}">
              <a16:creationId xmlns:a16="http://schemas.microsoft.com/office/drawing/2014/main" id="{6BDBCB8C-326F-4E53-8DE6-5599A07917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3546928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6" name="Image 15">
          <a:hlinkClick xmlns:r="http://schemas.openxmlformats.org/officeDocument/2006/relationships" r:id="rId1"/>
          <a:extLst>
            <a:ext uri="{FF2B5EF4-FFF2-40B4-BE49-F238E27FC236}">
              <a16:creationId xmlns:a16="http://schemas.microsoft.com/office/drawing/2014/main" id="{9F38EE9D-FB79-4105-8894-68AD2917E1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C3658595-1B0D-4AB9-B0C3-A403B0BFE3F0}"/>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688900E-490F-4E8C-882F-E4FEF6466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748392</xdr:colOff>
      <xdr:row>16</xdr:row>
      <xdr:rowOff>219226</xdr:rowOff>
    </xdr:from>
    <xdr:to>
      <xdr:col>1</xdr:col>
      <xdr:colOff>1613580</xdr:colOff>
      <xdr:row>21</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CEC54860-48EE-4F39-9CA4-813B2C66D1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09" y="5919107"/>
          <a:ext cx="865188" cy="865188"/>
        </a:xfrm>
        <a:prstGeom prst="rect">
          <a:avLst/>
        </a:prstGeom>
      </xdr:spPr>
    </xdr:pic>
    <xdr:clientData/>
  </xdr:twoCellAnchor>
  <xdr:twoCellAnchor editAs="oneCell">
    <xdr:from>
      <xdr:col>1</xdr:col>
      <xdr:colOff>755953</xdr:colOff>
      <xdr:row>31</xdr:row>
      <xdr:rowOff>226786</xdr:rowOff>
    </xdr:from>
    <xdr:to>
      <xdr:col>1</xdr:col>
      <xdr:colOff>1621141</xdr:colOff>
      <xdr:row>36</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05F9098-67D4-4B32-ABCF-B0B747C95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0530417"/>
          <a:ext cx="865188" cy="865188"/>
        </a:xfrm>
        <a:prstGeom prst="rect">
          <a:avLst/>
        </a:prstGeom>
      </xdr:spPr>
    </xdr:pic>
    <xdr:clientData/>
  </xdr:twoCellAnchor>
  <xdr:twoCellAnchor editAs="oneCell">
    <xdr:from>
      <xdr:col>1</xdr:col>
      <xdr:colOff>559405</xdr:colOff>
      <xdr:row>48</xdr:row>
      <xdr:rowOff>211669</xdr:rowOff>
    </xdr:from>
    <xdr:to>
      <xdr:col>1</xdr:col>
      <xdr:colOff>1424593</xdr:colOff>
      <xdr:row>61</xdr:row>
      <xdr:rowOff>56321</xdr:rowOff>
    </xdr:to>
    <xdr:pic>
      <xdr:nvPicPr>
        <xdr:cNvPr id="10" name="Image 9">
          <a:hlinkClick xmlns:r="http://schemas.openxmlformats.org/officeDocument/2006/relationships" r:id="rId1"/>
          <a:extLst>
            <a:ext uri="{FF2B5EF4-FFF2-40B4-BE49-F238E27FC236}">
              <a16:creationId xmlns:a16="http://schemas.microsoft.com/office/drawing/2014/main" id="{1491DEF5-5C2B-4146-BF05-1091FD8A7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5640657"/>
          <a:ext cx="865188" cy="865188"/>
        </a:xfrm>
        <a:prstGeom prst="rect">
          <a:avLst/>
        </a:prstGeom>
      </xdr:spPr>
    </xdr:pic>
    <xdr:clientData/>
  </xdr:twoCellAnchor>
  <xdr:twoCellAnchor editAs="oneCell">
    <xdr:from>
      <xdr:col>3</xdr:col>
      <xdr:colOff>952500</xdr:colOff>
      <xdr:row>60</xdr:row>
      <xdr:rowOff>15119</xdr:rowOff>
    </xdr:from>
    <xdr:to>
      <xdr:col>3</xdr:col>
      <xdr:colOff>1817688</xdr:colOff>
      <xdr:row>64</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6B308C29-63A0-4C37-8576-E0848FD92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6283214"/>
          <a:ext cx="865188" cy="865188"/>
        </a:xfrm>
        <a:prstGeom prst="rect">
          <a:avLst/>
        </a:prstGeom>
      </xdr:spPr>
    </xdr:pic>
    <xdr:clientData/>
  </xdr:twoCellAnchor>
  <xdr:twoCellAnchor editAs="oneCell">
    <xdr:from>
      <xdr:col>3</xdr:col>
      <xdr:colOff>1020536</xdr:colOff>
      <xdr:row>69</xdr:row>
      <xdr:rowOff>30239</xdr:rowOff>
    </xdr:from>
    <xdr:to>
      <xdr:col>3</xdr:col>
      <xdr:colOff>1885724</xdr:colOff>
      <xdr:row>72</xdr:row>
      <xdr:rowOff>192391</xdr:rowOff>
    </xdr:to>
    <xdr:pic>
      <xdr:nvPicPr>
        <xdr:cNvPr id="12" name="Image 11">
          <a:hlinkClick xmlns:r="http://schemas.openxmlformats.org/officeDocument/2006/relationships" r:id="rId1"/>
          <a:extLst>
            <a:ext uri="{FF2B5EF4-FFF2-40B4-BE49-F238E27FC236}">
              <a16:creationId xmlns:a16="http://schemas.microsoft.com/office/drawing/2014/main" id="{B8CC4F61-8E4E-41F8-8231-FBF899D95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8188215"/>
          <a:ext cx="865188" cy="865188"/>
        </a:xfrm>
        <a:prstGeom prst="rect">
          <a:avLst/>
        </a:prstGeom>
      </xdr:spPr>
    </xdr:pic>
    <xdr:clientData/>
  </xdr:twoCellAnchor>
  <xdr:twoCellAnchor editAs="oneCell">
    <xdr:from>
      <xdr:col>3</xdr:col>
      <xdr:colOff>846666</xdr:colOff>
      <xdr:row>85</xdr:row>
      <xdr:rowOff>204107</xdr:rowOff>
    </xdr:from>
    <xdr:to>
      <xdr:col>3</xdr:col>
      <xdr:colOff>1711854</xdr:colOff>
      <xdr:row>86</xdr:row>
      <xdr:rowOff>351140</xdr:rowOff>
    </xdr:to>
    <xdr:pic>
      <xdr:nvPicPr>
        <xdr:cNvPr id="13" name="Image 12">
          <a:hlinkClick xmlns:r="http://schemas.openxmlformats.org/officeDocument/2006/relationships" r:id="rId1"/>
          <a:extLst>
            <a:ext uri="{FF2B5EF4-FFF2-40B4-BE49-F238E27FC236}">
              <a16:creationId xmlns:a16="http://schemas.microsoft.com/office/drawing/2014/main" id="{C7EF7C55-B631-4DFC-8A87-379EAD765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6" y="22383750"/>
          <a:ext cx="865188" cy="865188"/>
        </a:xfrm>
        <a:prstGeom prst="rect">
          <a:avLst/>
        </a:prstGeom>
      </xdr:spPr>
    </xdr:pic>
    <xdr:clientData/>
  </xdr:twoCellAnchor>
  <xdr:twoCellAnchor editAs="oneCell">
    <xdr:from>
      <xdr:col>2</xdr:col>
      <xdr:colOff>960060</xdr:colOff>
      <xdr:row>92</xdr:row>
      <xdr:rowOff>241904</xdr:rowOff>
    </xdr:from>
    <xdr:to>
      <xdr:col>2</xdr:col>
      <xdr:colOff>1825248</xdr:colOff>
      <xdr:row>99</xdr:row>
      <xdr:rowOff>199950</xdr:rowOff>
    </xdr:to>
    <xdr:pic>
      <xdr:nvPicPr>
        <xdr:cNvPr id="14" name="Image 13">
          <a:hlinkClick xmlns:r="http://schemas.openxmlformats.org/officeDocument/2006/relationships" r:id="rId1"/>
          <a:extLst>
            <a:ext uri="{FF2B5EF4-FFF2-40B4-BE49-F238E27FC236}">
              <a16:creationId xmlns:a16="http://schemas.microsoft.com/office/drawing/2014/main" id="{2609DF07-444A-437C-8FB0-4E0C112ED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9" y="26617083"/>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5CEF979-EA9F-4CB9-9AB5-B5A249933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510238"/>
          <a:ext cx="865188" cy="8651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A804D6F4-4947-41B2-A565-43BC2E57E33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2890CAA1-E59A-430D-B283-E210BD3F82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158750</xdr:rowOff>
    </xdr:from>
    <xdr:to>
      <xdr:col>1</xdr:col>
      <xdr:colOff>1454831</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999443F9-F564-49E8-85C9-E2FB21136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374821"/>
          <a:ext cx="865188" cy="865188"/>
        </a:xfrm>
        <a:prstGeom prst="rect">
          <a:avLst/>
        </a:prstGeom>
      </xdr:spPr>
    </xdr:pic>
    <xdr:clientData/>
  </xdr:twoCellAnchor>
  <xdr:twoCellAnchor editAs="oneCell">
    <xdr:from>
      <xdr:col>1</xdr:col>
      <xdr:colOff>687916</xdr:colOff>
      <xdr:row>31</xdr:row>
      <xdr:rowOff>136072</xdr:rowOff>
    </xdr:from>
    <xdr:to>
      <xdr:col>1</xdr:col>
      <xdr:colOff>1553104</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53006926-4139-48BC-8A50-EADF1CE06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3" y="9910536"/>
          <a:ext cx="865188" cy="865188"/>
        </a:xfrm>
        <a:prstGeom prst="rect">
          <a:avLst/>
        </a:prstGeom>
      </xdr:spPr>
    </xdr:pic>
    <xdr:clientData/>
  </xdr:twoCellAnchor>
  <xdr:twoCellAnchor editAs="oneCell">
    <xdr:from>
      <xdr:col>3</xdr:col>
      <xdr:colOff>952500</xdr:colOff>
      <xdr:row>88</xdr:row>
      <xdr:rowOff>143632</xdr:rowOff>
    </xdr:from>
    <xdr:to>
      <xdr:col>3</xdr:col>
      <xdr:colOff>1817688</xdr:colOff>
      <xdr:row>92</xdr:row>
      <xdr:rowOff>207510</xdr:rowOff>
    </xdr:to>
    <xdr:pic>
      <xdr:nvPicPr>
        <xdr:cNvPr id="10" name="Image 9">
          <a:hlinkClick xmlns:r="http://schemas.openxmlformats.org/officeDocument/2006/relationships" r:id="rId1"/>
          <a:extLst>
            <a:ext uri="{FF2B5EF4-FFF2-40B4-BE49-F238E27FC236}">
              <a16:creationId xmlns:a16="http://schemas.microsoft.com/office/drawing/2014/main" id="{7D33EBD3-308A-4B52-AA4C-B1D17FDF88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4982977"/>
          <a:ext cx="865188" cy="865188"/>
        </a:xfrm>
        <a:prstGeom prst="rect">
          <a:avLst/>
        </a:prstGeom>
      </xdr:spPr>
    </xdr:pic>
    <xdr:clientData/>
  </xdr:twoCellAnchor>
  <xdr:twoCellAnchor editAs="oneCell">
    <xdr:from>
      <xdr:col>3</xdr:col>
      <xdr:colOff>914702</xdr:colOff>
      <xdr:row>97</xdr:row>
      <xdr:rowOff>0</xdr:rowOff>
    </xdr:from>
    <xdr:to>
      <xdr:col>3</xdr:col>
      <xdr:colOff>1779890</xdr:colOff>
      <xdr:row>100</xdr:row>
      <xdr:rowOff>162152</xdr:rowOff>
    </xdr:to>
    <xdr:pic>
      <xdr:nvPicPr>
        <xdr:cNvPr id="11" name="Image 10">
          <a:hlinkClick xmlns:r="http://schemas.openxmlformats.org/officeDocument/2006/relationships" r:id="rId1"/>
          <a:extLst>
            <a:ext uri="{FF2B5EF4-FFF2-40B4-BE49-F238E27FC236}">
              <a16:creationId xmlns:a16="http://schemas.microsoft.com/office/drawing/2014/main" id="{0DD0183B-DD67-46BD-AB90-0232873F4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6729226"/>
          <a:ext cx="865188" cy="865188"/>
        </a:xfrm>
        <a:prstGeom prst="rect">
          <a:avLst/>
        </a:prstGeom>
      </xdr:spPr>
    </xdr:pic>
    <xdr:clientData/>
  </xdr:twoCellAnchor>
  <xdr:twoCellAnchor editAs="oneCell">
    <xdr:from>
      <xdr:col>3</xdr:col>
      <xdr:colOff>740834</xdr:colOff>
      <xdr:row>113</xdr:row>
      <xdr:rowOff>204107</xdr:rowOff>
    </xdr:from>
    <xdr:to>
      <xdr:col>3</xdr:col>
      <xdr:colOff>1606022</xdr:colOff>
      <xdr:row>114</xdr:row>
      <xdr:rowOff>351140</xdr:rowOff>
    </xdr:to>
    <xdr:pic>
      <xdr:nvPicPr>
        <xdr:cNvPr id="12" name="Image 11">
          <a:hlinkClick xmlns:r="http://schemas.openxmlformats.org/officeDocument/2006/relationships" r:id="rId1"/>
          <a:extLst>
            <a:ext uri="{FF2B5EF4-FFF2-40B4-BE49-F238E27FC236}">
              <a16:creationId xmlns:a16="http://schemas.microsoft.com/office/drawing/2014/main" id="{8EA202FC-5AE8-42A4-BF26-00CA1BCECA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87144" y="20955000"/>
          <a:ext cx="865188" cy="865188"/>
        </a:xfrm>
        <a:prstGeom prst="rect">
          <a:avLst/>
        </a:prstGeom>
      </xdr:spPr>
    </xdr:pic>
    <xdr:clientData/>
  </xdr:twoCellAnchor>
  <xdr:twoCellAnchor editAs="oneCell">
    <xdr:from>
      <xdr:col>2</xdr:col>
      <xdr:colOff>876904</xdr:colOff>
      <xdr:row>121</xdr:row>
      <xdr:rowOff>37797</xdr:rowOff>
    </xdr:from>
    <xdr:to>
      <xdr:col>2</xdr:col>
      <xdr:colOff>1742092</xdr:colOff>
      <xdr:row>127</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80274FA3-02C4-4761-B4C3-27529D8276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3" y="25233690"/>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D44E755C-B204-47E0-8190-00C430D76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665238</xdr:colOff>
      <xdr:row>3</xdr:row>
      <xdr:rowOff>15119</xdr:rowOff>
    </xdr:from>
    <xdr:to>
      <xdr:col>6</xdr:col>
      <xdr:colOff>1557262</xdr:colOff>
      <xdr:row>6</xdr:row>
      <xdr:rowOff>98274</xdr:rowOff>
    </xdr:to>
    <xdr:pic>
      <xdr:nvPicPr>
        <xdr:cNvPr id="2" name="Image 1">
          <a:hlinkClick xmlns:r="http://schemas.openxmlformats.org/officeDocument/2006/relationships" r:id="rId1"/>
          <a:extLst>
            <a:ext uri="{FF2B5EF4-FFF2-40B4-BE49-F238E27FC236}">
              <a16:creationId xmlns:a16="http://schemas.microsoft.com/office/drawing/2014/main" id="{F9A3517D-9047-4382-B061-DFA6C2A5E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8036" y="559405"/>
          <a:ext cx="892024" cy="892024"/>
        </a:xfrm>
        <a:prstGeom prst="rect">
          <a:avLst/>
        </a:prstGeom>
      </xdr:spPr>
    </xdr:pic>
    <xdr:clientData/>
  </xdr:twoCellAnchor>
  <xdr:twoCellAnchor editAs="oneCell">
    <xdr:from>
      <xdr:col>6</xdr:col>
      <xdr:colOff>657679</xdr:colOff>
      <xdr:row>18</xdr:row>
      <xdr:rowOff>45357</xdr:rowOff>
    </xdr:from>
    <xdr:to>
      <xdr:col>6</xdr:col>
      <xdr:colOff>1549703</xdr:colOff>
      <xdr:row>19</xdr:row>
      <xdr:rowOff>483810</xdr:rowOff>
    </xdr:to>
    <xdr:pic>
      <xdr:nvPicPr>
        <xdr:cNvPr id="7" name="Image 6">
          <a:hlinkClick xmlns:r="http://schemas.openxmlformats.org/officeDocument/2006/relationships" r:id="rId1"/>
          <a:extLst>
            <a:ext uri="{FF2B5EF4-FFF2-40B4-BE49-F238E27FC236}">
              <a16:creationId xmlns:a16="http://schemas.microsoft.com/office/drawing/2014/main" id="{C9B914E4-233E-4653-A088-7D8BC02111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77" y="5934226"/>
          <a:ext cx="892024" cy="892024"/>
        </a:xfrm>
        <a:prstGeom prst="rect">
          <a:avLst/>
        </a:prstGeom>
      </xdr:spPr>
    </xdr:pic>
    <xdr:clientData/>
  </xdr:twoCellAnchor>
  <xdr:twoCellAnchor editAs="oneCell">
    <xdr:from>
      <xdr:col>6</xdr:col>
      <xdr:colOff>650119</xdr:colOff>
      <xdr:row>29</xdr:row>
      <xdr:rowOff>22679</xdr:rowOff>
    </xdr:from>
    <xdr:to>
      <xdr:col>6</xdr:col>
      <xdr:colOff>1542143</xdr:colOff>
      <xdr:row>31</xdr:row>
      <xdr:rowOff>7560</xdr:rowOff>
    </xdr:to>
    <xdr:pic>
      <xdr:nvPicPr>
        <xdr:cNvPr id="8" name="Image 7">
          <a:hlinkClick xmlns:r="http://schemas.openxmlformats.org/officeDocument/2006/relationships" r:id="rId1"/>
          <a:extLst>
            <a:ext uri="{FF2B5EF4-FFF2-40B4-BE49-F238E27FC236}">
              <a16:creationId xmlns:a16="http://schemas.microsoft.com/office/drawing/2014/main" id="{CEF3A78D-6CE8-45B7-A420-B0F6A358C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82917" y="11611429"/>
          <a:ext cx="892024" cy="892024"/>
        </a:xfrm>
        <a:prstGeom prst="rect">
          <a:avLst/>
        </a:prstGeom>
      </xdr:spPr>
    </xdr:pic>
    <xdr:clientData/>
  </xdr:twoCellAnchor>
  <xdr:twoCellAnchor editAs="oneCell">
    <xdr:from>
      <xdr:col>5</xdr:col>
      <xdr:colOff>907143</xdr:colOff>
      <xdr:row>38</xdr:row>
      <xdr:rowOff>15119</xdr:rowOff>
    </xdr:from>
    <xdr:to>
      <xdr:col>5</xdr:col>
      <xdr:colOff>1799167</xdr:colOff>
      <xdr:row>40</xdr:row>
      <xdr:rowOff>0</xdr:rowOff>
    </xdr:to>
    <xdr:pic>
      <xdr:nvPicPr>
        <xdr:cNvPr id="10" name="Image 9">
          <a:hlinkClick xmlns:r="http://schemas.openxmlformats.org/officeDocument/2006/relationships" r:id="rId1"/>
          <a:extLst>
            <a:ext uri="{FF2B5EF4-FFF2-40B4-BE49-F238E27FC236}">
              <a16:creationId xmlns:a16="http://schemas.microsoft.com/office/drawing/2014/main" id="{CC4E2115-1794-4499-97D1-A6BA627261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52203" y="14733512"/>
          <a:ext cx="892024" cy="892024"/>
        </a:xfrm>
        <a:prstGeom prst="rect">
          <a:avLst/>
        </a:prstGeom>
      </xdr:spPr>
    </xdr:pic>
    <xdr:clientData/>
  </xdr:twoCellAnchor>
  <xdr:twoCellAnchor editAs="oneCell">
    <xdr:from>
      <xdr:col>1</xdr:col>
      <xdr:colOff>1118809</xdr:colOff>
      <xdr:row>37</xdr:row>
      <xdr:rowOff>430893</xdr:rowOff>
    </xdr:from>
    <xdr:to>
      <xdr:col>1</xdr:col>
      <xdr:colOff>2010833</xdr:colOff>
      <xdr:row>39</xdr:row>
      <xdr:rowOff>415774</xdr:rowOff>
    </xdr:to>
    <xdr:pic>
      <xdr:nvPicPr>
        <xdr:cNvPr id="11" name="Image 10">
          <a:hlinkClick xmlns:r="http://schemas.openxmlformats.org/officeDocument/2006/relationships" r:id="rId1"/>
          <a:extLst>
            <a:ext uri="{FF2B5EF4-FFF2-40B4-BE49-F238E27FC236}">
              <a16:creationId xmlns:a16="http://schemas.microsoft.com/office/drawing/2014/main" id="{937781EA-F7B3-4B28-99A4-EA17DD81D9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98511" y="14695714"/>
          <a:ext cx="892024" cy="892024"/>
        </a:xfrm>
        <a:prstGeom prst="rect">
          <a:avLst/>
        </a:prstGeom>
      </xdr:spPr>
    </xdr:pic>
    <xdr:clientData/>
  </xdr:twoCellAnchor>
  <xdr:twoCellAnchor editAs="oneCell">
    <xdr:from>
      <xdr:col>3</xdr:col>
      <xdr:colOff>1103691</xdr:colOff>
      <xdr:row>50</xdr:row>
      <xdr:rowOff>37797</xdr:rowOff>
    </xdr:from>
    <xdr:to>
      <xdr:col>3</xdr:col>
      <xdr:colOff>1995715</xdr:colOff>
      <xdr:row>55</xdr:row>
      <xdr:rowOff>22679</xdr:rowOff>
    </xdr:to>
    <xdr:pic>
      <xdr:nvPicPr>
        <xdr:cNvPr id="12" name="Image 11">
          <a:hlinkClick xmlns:r="http://schemas.openxmlformats.org/officeDocument/2006/relationships" r:id="rId1"/>
          <a:extLst>
            <a:ext uri="{FF2B5EF4-FFF2-40B4-BE49-F238E27FC236}">
              <a16:creationId xmlns:a16="http://schemas.microsoft.com/office/drawing/2014/main" id="{5B843283-2201-4C16-8D4A-54E85EEAC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966608" y="19110476"/>
          <a:ext cx="892024" cy="8920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72A60F2F-01D9-4E95-BB92-82ED6A098D3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36B73A4-F664-4EDF-947C-7DA8A2A0E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166310</xdr:rowOff>
    </xdr:from>
    <xdr:to>
      <xdr:col>1</xdr:col>
      <xdr:colOff>1500188</xdr:colOff>
      <xdr:row>22</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DE95C28B-C338-4E8A-904C-D82F9827B2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5382381"/>
          <a:ext cx="865188" cy="865188"/>
        </a:xfrm>
        <a:prstGeom prst="rect">
          <a:avLst/>
        </a:prstGeom>
      </xdr:spPr>
    </xdr:pic>
    <xdr:clientData/>
  </xdr:twoCellAnchor>
  <xdr:twoCellAnchor editAs="oneCell">
    <xdr:from>
      <xdr:col>1</xdr:col>
      <xdr:colOff>748393</xdr:colOff>
      <xdr:row>31</xdr:row>
      <xdr:rowOff>158750</xdr:rowOff>
    </xdr:from>
    <xdr:to>
      <xdr:col>1</xdr:col>
      <xdr:colOff>1613581</xdr:colOff>
      <xdr:row>35</xdr:row>
      <xdr:rowOff>139473</xdr:rowOff>
    </xdr:to>
    <xdr:pic>
      <xdr:nvPicPr>
        <xdr:cNvPr id="9" name="Image 8">
          <a:hlinkClick xmlns:r="http://schemas.openxmlformats.org/officeDocument/2006/relationships" r:id="rId1"/>
          <a:extLst>
            <a:ext uri="{FF2B5EF4-FFF2-40B4-BE49-F238E27FC236}">
              <a16:creationId xmlns:a16="http://schemas.microsoft.com/office/drawing/2014/main" id="{4BF4C977-5C89-4F72-9F7B-CCAE16ED70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9933214"/>
          <a:ext cx="865188" cy="865188"/>
        </a:xfrm>
        <a:prstGeom prst="rect">
          <a:avLst/>
        </a:prstGeom>
      </xdr:spPr>
    </xdr:pic>
    <xdr:clientData/>
  </xdr:twoCellAnchor>
  <xdr:twoCellAnchor editAs="oneCell">
    <xdr:from>
      <xdr:col>3</xdr:col>
      <xdr:colOff>1073452</xdr:colOff>
      <xdr:row>88</xdr:row>
      <xdr:rowOff>30238</xdr:rowOff>
    </xdr:from>
    <xdr:to>
      <xdr:col>3</xdr:col>
      <xdr:colOff>1938640</xdr:colOff>
      <xdr:row>92</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E2563F83-BBD1-424D-B692-3620CADA1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9762" y="15051012"/>
          <a:ext cx="865188" cy="865188"/>
        </a:xfrm>
        <a:prstGeom prst="rect">
          <a:avLst/>
        </a:prstGeom>
      </xdr:spPr>
    </xdr:pic>
    <xdr:clientData/>
  </xdr:twoCellAnchor>
  <xdr:twoCellAnchor editAs="oneCell">
    <xdr:from>
      <xdr:col>3</xdr:col>
      <xdr:colOff>876905</xdr:colOff>
      <xdr:row>97</xdr:row>
      <xdr:rowOff>45357</xdr:rowOff>
    </xdr:from>
    <xdr:to>
      <xdr:col>3</xdr:col>
      <xdr:colOff>1742093</xdr:colOff>
      <xdr:row>100</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AAE0F2C2-C753-4342-BBB6-B60352CC0B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6956012"/>
          <a:ext cx="865188" cy="865188"/>
        </a:xfrm>
        <a:prstGeom prst="rect">
          <a:avLst/>
        </a:prstGeom>
      </xdr:spPr>
    </xdr:pic>
    <xdr:clientData/>
  </xdr:twoCellAnchor>
  <xdr:twoCellAnchor editAs="oneCell">
    <xdr:from>
      <xdr:col>3</xdr:col>
      <xdr:colOff>755953</xdr:colOff>
      <xdr:row>113</xdr:row>
      <xdr:rowOff>151190</xdr:rowOff>
    </xdr:from>
    <xdr:to>
      <xdr:col>3</xdr:col>
      <xdr:colOff>1621141</xdr:colOff>
      <xdr:row>114</xdr:row>
      <xdr:rowOff>298223</xdr:rowOff>
    </xdr:to>
    <xdr:pic>
      <xdr:nvPicPr>
        <xdr:cNvPr id="12" name="Image 11">
          <a:hlinkClick xmlns:r="http://schemas.openxmlformats.org/officeDocument/2006/relationships" r:id="rId1"/>
          <a:extLst>
            <a:ext uri="{FF2B5EF4-FFF2-40B4-BE49-F238E27FC236}">
              <a16:creationId xmlns:a16="http://schemas.microsoft.com/office/drawing/2014/main" id="{DE0F1AEE-E416-4FDC-9DE9-B2296981C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02263" y="21083511"/>
          <a:ext cx="865188" cy="865188"/>
        </a:xfrm>
        <a:prstGeom prst="rect">
          <a:avLst/>
        </a:prstGeom>
      </xdr:spPr>
    </xdr:pic>
    <xdr:clientData/>
  </xdr:twoCellAnchor>
  <xdr:twoCellAnchor editAs="oneCell">
    <xdr:from>
      <xdr:col>2</xdr:col>
      <xdr:colOff>1050774</xdr:colOff>
      <xdr:row>121</xdr:row>
      <xdr:rowOff>30238</xdr:rowOff>
    </xdr:from>
    <xdr:to>
      <xdr:col>2</xdr:col>
      <xdr:colOff>1915962</xdr:colOff>
      <xdr:row>127</xdr:row>
      <xdr:rowOff>237747</xdr:rowOff>
    </xdr:to>
    <xdr:pic>
      <xdr:nvPicPr>
        <xdr:cNvPr id="13" name="Image 12">
          <a:hlinkClick xmlns:r="http://schemas.openxmlformats.org/officeDocument/2006/relationships" r:id="rId1"/>
          <a:extLst>
            <a:ext uri="{FF2B5EF4-FFF2-40B4-BE49-F238E27FC236}">
              <a16:creationId xmlns:a16="http://schemas.microsoft.com/office/drawing/2014/main" id="{EFDB398C-250D-4848-8AA4-7376497C22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3" y="25407559"/>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F120F0F6-043D-4BAC-A296-174DFDCCEE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2AD60DB5-3038-4641-B83B-2A7315235AF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9C86D30-3EAE-454D-8A00-1C0F79A2C3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544286</xdr:colOff>
      <xdr:row>17</xdr:row>
      <xdr:rowOff>128512</xdr:rowOff>
    </xdr:from>
    <xdr:to>
      <xdr:col>1</xdr:col>
      <xdr:colOff>1409474</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FDE6CBE7-77C5-469F-9108-79291B87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5344583"/>
          <a:ext cx="865188" cy="865188"/>
        </a:xfrm>
        <a:prstGeom prst="rect">
          <a:avLst/>
        </a:prstGeom>
      </xdr:spPr>
    </xdr:pic>
    <xdr:clientData/>
  </xdr:twoCellAnchor>
  <xdr:twoCellAnchor editAs="oneCell">
    <xdr:from>
      <xdr:col>1</xdr:col>
      <xdr:colOff>650119</xdr:colOff>
      <xdr:row>31</xdr:row>
      <xdr:rowOff>196547</xdr:rowOff>
    </xdr:from>
    <xdr:to>
      <xdr:col>1</xdr:col>
      <xdr:colOff>1515307</xdr:colOff>
      <xdr:row>35</xdr:row>
      <xdr:rowOff>177270</xdr:rowOff>
    </xdr:to>
    <xdr:pic>
      <xdr:nvPicPr>
        <xdr:cNvPr id="9" name="Image 8">
          <a:hlinkClick xmlns:r="http://schemas.openxmlformats.org/officeDocument/2006/relationships" r:id="rId1"/>
          <a:extLst>
            <a:ext uri="{FF2B5EF4-FFF2-40B4-BE49-F238E27FC236}">
              <a16:creationId xmlns:a16="http://schemas.microsoft.com/office/drawing/2014/main" id="{D9F741CA-8C05-4EB1-A74F-3AF50A6FB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9971011"/>
          <a:ext cx="865188" cy="865188"/>
        </a:xfrm>
        <a:prstGeom prst="rect">
          <a:avLst/>
        </a:prstGeom>
      </xdr:spPr>
    </xdr:pic>
    <xdr:clientData/>
  </xdr:twoCellAnchor>
  <xdr:twoCellAnchor editAs="oneCell">
    <xdr:from>
      <xdr:col>1</xdr:col>
      <xdr:colOff>703036</xdr:colOff>
      <xdr:row>47</xdr:row>
      <xdr:rowOff>120952</xdr:rowOff>
    </xdr:from>
    <xdr:to>
      <xdr:col>1</xdr:col>
      <xdr:colOff>1568224</xdr:colOff>
      <xdr:row>51</xdr:row>
      <xdr:rowOff>147033</xdr:rowOff>
    </xdr:to>
    <xdr:pic>
      <xdr:nvPicPr>
        <xdr:cNvPr id="10" name="Image 9">
          <a:hlinkClick xmlns:r="http://schemas.openxmlformats.org/officeDocument/2006/relationships" r:id="rId1"/>
          <a:extLst>
            <a:ext uri="{FF2B5EF4-FFF2-40B4-BE49-F238E27FC236}">
              <a16:creationId xmlns:a16="http://schemas.microsoft.com/office/drawing/2014/main" id="{9655CD31-F5A1-447E-A6F4-70CDD56321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4302619"/>
          <a:ext cx="865188" cy="865188"/>
        </a:xfrm>
        <a:prstGeom prst="rect">
          <a:avLst/>
        </a:prstGeom>
      </xdr:spPr>
    </xdr:pic>
    <xdr:clientData/>
  </xdr:twoCellAnchor>
  <xdr:twoCellAnchor editAs="oneCell">
    <xdr:from>
      <xdr:col>3</xdr:col>
      <xdr:colOff>892024</xdr:colOff>
      <xdr:row>88</xdr:row>
      <xdr:rowOff>143631</xdr:rowOff>
    </xdr:from>
    <xdr:to>
      <xdr:col>3</xdr:col>
      <xdr:colOff>1757212</xdr:colOff>
      <xdr:row>92</xdr:row>
      <xdr:rowOff>207510</xdr:rowOff>
    </xdr:to>
    <xdr:pic>
      <xdr:nvPicPr>
        <xdr:cNvPr id="11" name="Image 10">
          <a:hlinkClick xmlns:r="http://schemas.openxmlformats.org/officeDocument/2006/relationships" r:id="rId1"/>
          <a:extLst>
            <a:ext uri="{FF2B5EF4-FFF2-40B4-BE49-F238E27FC236}">
              <a16:creationId xmlns:a16="http://schemas.microsoft.com/office/drawing/2014/main" id="{9713F007-5CC9-4329-86B5-E58FF0C78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0183929"/>
          <a:ext cx="865188" cy="865188"/>
        </a:xfrm>
        <a:prstGeom prst="rect">
          <a:avLst/>
        </a:prstGeom>
      </xdr:spPr>
    </xdr:pic>
    <xdr:clientData/>
  </xdr:twoCellAnchor>
  <xdr:twoCellAnchor editAs="oneCell">
    <xdr:from>
      <xdr:col>3</xdr:col>
      <xdr:colOff>914702</xdr:colOff>
      <xdr:row>97</xdr:row>
      <xdr:rowOff>52917</xdr:rowOff>
    </xdr:from>
    <xdr:to>
      <xdr:col>3</xdr:col>
      <xdr:colOff>1779890</xdr:colOff>
      <xdr:row>100</xdr:row>
      <xdr:rowOff>215070</xdr:rowOff>
    </xdr:to>
    <xdr:pic>
      <xdr:nvPicPr>
        <xdr:cNvPr id="12" name="Image 11">
          <a:hlinkClick xmlns:r="http://schemas.openxmlformats.org/officeDocument/2006/relationships" r:id="rId1"/>
          <a:extLst>
            <a:ext uri="{FF2B5EF4-FFF2-40B4-BE49-F238E27FC236}">
              <a16:creationId xmlns:a16="http://schemas.microsoft.com/office/drawing/2014/main" id="{8FDAC313-CCCF-42C5-AF04-B87B7A2A52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1983096"/>
          <a:ext cx="865188" cy="865188"/>
        </a:xfrm>
        <a:prstGeom prst="rect">
          <a:avLst/>
        </a:prstGeom>
      </xdr:spPr>
    </xdr:pic>
    <xdr:clientData/>
  </xdr:twoCellAnchor>
  <xdr:twoCellAnchor editAs="oneCell">
    <xdr:from>
      <xdr:col>3</xdr:col>
      <xdr:colOff>786190</xdr:colOff>
      <xdr:row>113</xdr:row>
      <xdr:rowOff>188988</xdr:rowOff>
    </xdr:from>
    <xdr:to>
      <xdr:col>3</xdr:col>
      <xdr:colOff>1651378</xdr:colOff>
      <xdr:row>114</xdr:row>
      <xdr:rowOff>336021</xdr:rowOff>
    </xdr:to>
    <xdr:pic>
      <xdr:nvPicPr>
        <xdr:cNvPr id="13" name="Image 12">
          <a:hlinkClick xmlns:r="http://schemas.openxmlformats.org/officeDocument/2006/relationships" r:id="rId1"/>
          <a:extLst>
            <a:ext uri="{FF2B5EF4-FFF2-40B4-BE49-F238E27FC236}">
              <a16:creationId xmlns:a16="http://schemas.microsoft.com/office/drawing/2014/main" id="{F918C9B7-BA49-4F29-827B-CA87D8426A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32500" y="26140833"/>
          <a:ext cx="865188" cy="865188"/>
        </a:xfrm>
        <a:prstGeom prst="rect">
          <a:avLst/>
        </a:prstGeom>
      </xdr:spPr>
    </xdr:pic>
    <xdr:clientData/>
  </xdr:twoCellAnchor>
  <xdr:twoCellAnchor editAs="oneCell">
    <xdr:from>
      <xdr:col>2</xdr:col>
      <xdr:colOff>1012977</xdr:colOff>
      <xdr:row>121</xdr:row>
      <xdr:rowOff>22679</xdr:rowOff>
    </xdr:from>
    <xdr:to>
      <xdr:col>2</xdr:col>
      <xdr:colOff>1878165</xdr:colOff>
      <xdr:row>127</xdr:row>
      <xdr:rowOff>230188</xdr:rowOff>
    </xdr:to>
    <xdr:pic>
      <xdr:nvPicPr>
        <xdr:cNvPr id="14" name="Image 13">
          <a:hlinkClick xmlns:r="http://schemas.openxmlformats.org/officeDocument/2006/relationships" r:id="rId1"/>
          <a:extLst>
            <a:ext uri="{FF2B5EF4-FFF2-40B4-BE49-F238E27FC236}">
              <a16:creationId xmlns:a16="http://schemas.microsoft.com/office/drawing/2014/main" id="{9E478395-9863-4E74-AFFD-C5633E0E3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6" y="30419524"/>
          <a:ext cx="865188" cy="865188"/>
        </a:xfrm>
        <a:prstGeom prst="rect">
          <a:avLst/>
        </a:prstGeom>
      </xdr:spPr>
    </xdr:pic>
    <xdr:clientData/>
  </xdr:twoCellAnchor>
  <xdr:twoCellAnchor editAs="oneCell">
    <xdr:from>
      <xdr:col>3</xdr:col>
      <xdr:colOff>771072</xdr:colOff>
      <xdr:row>140</xdr:row>
      <xdr:rowOff>143631</xdr:rowOff>
    </xdr:from>
    <xdr:to>
      <xdr:col>3</xdr:col>
      <xdr:colOff>1636260</xdr:colOff>
      <xdr:row>145</xdr:row>
      <xdr:rowOff>101676</xdr:rowOff>
    </xdr:to>
    <xdr:pic>
      <xdr:nvPicPr>
        <xdr:cNvPr id="15" name="Image 14">
          <a:hlinkClick xmlns:r="http://schemas.openxmlformats.org/officeDocument/2006/relationships" r:id="rId1"/>
          <a:extLst>
            <a:ext uri="{FF2B5EF4-FFF2-40B4-BE49-F238E27FC236}">
              <a16:creationId xmlns:a16="http://schemas.microsoft.com/office/drawing/2014/main" id="{5104235A-969A-4E26-9169-0B78BDD0A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7382" y="34244643"/>
          <a:ext cx="865188" cy="8651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735A6DC3-A60B-4629-93F3-8DE41B731FB9}"/>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E4C2B1C-52CF-4C47-90C1-0EAF96F5D4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204107</xdr:rowOff>
    </xdr:from>
    <xdr:to>
      <xdr:col>1</xdr:col>
      <xdr:colOff>1515307</xdr:colOff>
      <xdr:row>22</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E1EFF103-BE70-4317-8C5A-31E708032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20178"/>
          <a:ext cx="865188" cy="865188"/>
        </a:xfrm>
        <a:prstGeom prst="rect">
          <a:avLst/>
        </a:prstGeom>
      </xdr:spPr>
    </xdr:pic>
    <xdr:clientData/>
  </xdr:twoCellAnchor>
  <xdr:twoCellAnchor editAs="oneCell">
    <xdr:from>
      <xdr:col>1</xdr:col>
      <xdr:colOff>680357</xdr:colOff>
      <xdr:row>31</xdr:row>
      <xdr:rowOff>204108</xdr:rowOff>
    </xdr:from>
    <xdr:to>
      <xdr:col>1</xdr:col>
      <xdr:colOff>1545545</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9B4541B0-D965-4C67-8F53-7E2594525B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9978572"/>
          <a:ext cx="865188" cy="865188"/>
        </a:xfrm>
        <a:prstGeom prst="rect">
          <a:avLst/>
        </a:prstGeom>
      </xdr:spPr>
    </xdr:pic>
    <xdr:clientData/>
  </xdr:twoCellAnchor>
  <xdr:twoCellAnchor editAs="oneCell">
    <xdr:from>
      <xdr:col>3</xdr:col>
      <xdr:colOff>884464</xdr:colOff>
      <xdr:row>51</xdr:row>
      <xdr:rowOff>0</xdr:rowOff>
    </xdr:from>
    <xdr:to>
      <xdr:col>3</xdr:col>
      <xdr:colOff>1749652</xdr:colOff>
      <xdr:row>92</xdr:row>
      <xdr:rowOff>63879</xdr:rowOff>
    </xdr:to>
    <xdr:pic>
      <xdr:nvPicPr>
        <xdr:cNvPr id="10" name="Image 9">
          <a:hlinkClick xmlns:r="http://schemas.openxmlformats.org/officeDocument/2006/relationships" r:id="rId1"/>
          <a:extLst>
            <a:ext uri="{FF2B5EF4-FFF2-40B4-BE49-F238E27FC236}">
              <a16:creationId xmlns:a16="http://schemas.microsoft.com/office/drawing/2014/main" id="{D6C19A4B-EBE4-4FB6-A2DA-5D18250723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5020774"/>
          <a:ext cx="865188" cy="865188"/>
        </a:xfrm>
        <a:prstGeom prst="rect">
          <a:avLst/>
        </a:prstGeom>
      </xdr:spPr>
    </xdr:pic>
    <xdr:clientData/>
  </xdr:twoCellAnchor>
  <xdr:twoCellAnchor editAs="oneCell">
    <xdr:from>
      <xdr:col>3</xdr:col>
      <xdr:colOff>892024</xdr:colOff>
      <xdr:row>97</xdr:row>
      <xdr:rowOff>15119</xdr:rowOff>
    </xdr:from>
    <xdr:to>
      <xdr:col>3</xdr:col>
      <xdr:colOff>1757212</xdr:colOff>
      <xdr:row>100</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015D3A72-CC01-4C10-B79B-BB7D9DB22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6925774"/>
          <a:ext cx="865188" cy="865188"/>
        </a:xfrm>
        <a:prstGeom prst="rect">
          <a:avLst/>
        </a:prstGeom>
      </xdr:spPr>
    </xdr:pic>
    <xdr:clientData/>
  </xdr:twoCellAnchor>
  <xdr:twoCellAnchor editAs="oneCell">
    <xdr:from>
      <xdr:col>3</xdr:col>
      <xdr:colOff>718155</xdr:colOff>
      <xdr:row>113</xdr:row>
      <xdr:rowOff>181429</xdr:rowOff>
    </xdr:from>
    <xdr:to>
      <xdr:col>3</xdr:col>
      <xdr:colOff>1583343</xdr:colOff>
      <xdr:row>114</xdr:row>
      <xdr:rowOff>328462</xdr:rowOff>
    </xdr:to>
    <xdr:pic>
      <xdr:nvPicPr>
        <xdr:cNvPr id="12" name="Image 11">
          <a:hlinkClick xmlns:r="http://schemas.openxmlformats.org/officeDocument/2006/relationships" r:id="rId1"/>
          <a:extLst>
            <a:ext uri="{FF2B5EF4-FFF2-40B4-BE49-F238E27FC236}">
              <a16:creationId xmlns:a16="http://schemas.microsoft.com/office/drawing/2014/main" id="{F3B1F8AE-940A-4A31-92E9-1435341050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64465" y="21113750"/>
          <a:ext cx="865188" cy="865188"/>
        </a:xfrm>
        <a:prstGeom prst="rect">
          <a:avLst/>
        </a:prstGeom>
      </xdr:spPr>
    </xdr:pic>
    <xdr:clientData/>
  </xdr:twoCellAnchor>
  <xdr:twoCellAnchor editAs="oneCell">
    <xdr:from>
      <xdr:col>2</xdr:col>
      <xdr:colOff>952500</xdr:colOff>
      <xdr:row>121</xdr:row>
      <xdr:rowOff>45357</xdr:rowOff>
    </xdr:from>
    <xdr:to>
      <xdr:col>2</xdr:col>
      <xdr:colOff>1817688</xdr:colOff>
      <xdr:row>127</xdr:row>
      <xdr:rowOff>252866</xdr:rowOff>
    </xdr:to>
    <xdr:pic>
      <xdr:nvPicPr>
        <xdr:cNvPr id="13" name="Image 12">
          <a:hlinkClick xmlns:r="http://schemas.openxmlformats.org/officeDocument/2006/relationships" r:id="rId1"/>
          <a:extLst>
            <a:ext uri="{FF2B5EF4-FFF2-40B4-BE49-F238E27FC236}">
              <a16:creationId xmlns:a16="http://schemas.microsoft.com/office/drawing/2014/main" id="{890F8B17-C7A9-43BA-A460-307AD98347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5422678"/>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FA3DC81-D56E-4C45-B09A-BD60D8291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EB8653BD-E0F0-471A-894F-6FA8171F1A99}"/>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C77F140-F85C-4075-966A-A5D2B412D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710595</xdr:colOff>
      <xdr:row>17</xdr:row>
      <xdr:rowOff>128512</xdr:rowOff>
    </xdr:from>
    <xdr:to>
      <xdr:col>1</xdr:col>
      <xdr:colOff>1575783</xdr:colOff>
      <xdr:row>21</xdr:row>
      <xdr:rowOff>154592</xdr:rowOff>
    </xdr:to>
    <xdr:pic>
      <xdr:nvPicPr>
        <xdr:cNvPr id="8" name="Image 7">
          <a:hlinkClick xmlns:r="http://schemas.openxmlformats.org/officeDocument/2006/relationships" r:id="rId1"/>
          <a:extLst>
            <a:ext uri="{FF2B5EF4-FFF2-40B4-BE49-F238E27FC236}">
              <a16:creationId xmlns:a16="http://schemas.microsoft.com/office/drawing/2014/main" id="{0B66F387-DC63-4657-91B1-A9EE7034C9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5344583"/>
          <a:ext cx="865188" cy="865188"/>
        </a:xfrm>
        <a:prstGeom prst="rect">
          <a:avLst/>
        </a:prstGeom>
      </xdr:spPr>
    </xdr:pic>
    <xdr:clientData/>
  </xdr:twoCellAnchor>
  <xdr:twoCellAnchor editAs="oneCell">
    <xdr:from>
      <xdr:col>1</xdr:col>
      <xdr:colOff>657679</xdr:colOff>
      <xdr:row>31</xdr:row>
      <xdr:rowOff>204107</xdr:rowOff>
    </xdr:from>
    <xdr:to>
      <xdr:col>1</xdr:col>
      <xdr:colOff>1522867</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BF534DFA-AD5A-42AE-BC89-24CA4E74BC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9978571"/>
          <a:ext cx="865188" cy="865188"/>
        </a:xfrm>
        <a:prstGeom prst="rect">
          <a:avLst/>
        </a:prstGeom>
      </xdr:spPr>
    </xdr:pic>
    <xdr:clientData/>
  </xdr:twoCellAnchor>
  <xdr:twoCellAnchor editAs="oneCell">
    <xdr:from>
      <xdr:col>3</xdr:col>
      <xdr:colOff>1103690</xdr:colOff>
      <xdr:row>88</xdr:row>
      <xdr:rowOff>37798</xdr:rowOff>
    </xdr:from>
    <xdr:to>
      <xdr:col>3</xdr:col>
      <xdr:colOff>1968878</xdr:colOff>
      <xdr:row>92</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84BEFDD9-4EF9-4FD8-A6DF-07A2A1ADD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50000" y="15240000"/>
          <a:ext cx="865188" cy="865188"/>
        </a:xfrm>
        <a:prstGeom prst="rect">
          <a:avLst/>
        </a:prstGeom>
      </xdr:spPr>
    </xdr:pic>
    <xdr:clientData/>
  </xdr:twoCellAnchor>
  <xdr:twoCellAnchor editAs="oneCell">
    <xdr:from>
      <xdr:col>3</xdr:col>
      <xdr:colOff>869345</xdr:colOff>
      <xdr:row>97</xdr:row>
      <xdr:rowOff>22678</xdr:rowOff>
    </xdr:from>
    <xdr:to>
      <xdr:col>3</xdr:col>
      <xdr:colOff>1734533</xdr:colOff>
      <xdr:row>100</xdr:row>
      <xdr:rowOff>184830</xdr:rowOff>
    </xdr:to>
    <xdr:pic>
      <xdr:nvPicPr>
        <xdr:cNvPr id="11" name="Image 10">
          <a:hlinkClick xmlns:r="http://schemas.openxmlformats.org/officeDocument/2006/relationships" r:id="rId1"/>
          <a:extLst>
            <a:ext uri="{FF2B5EF4-FFF2-40B4-BE49-F238E27FC236}">
              <a16:creationId xmlns:a16="http://schemas.microsoft.com/office/drawing/2014/main" id="{3EC2E024-576F-4C91-AED9-45DBB3DE9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7114761"/>
          <a:ext cx="865188" cy="865188"/>
        </a:xfrm>
        <a:prstGeom prst="rect">
          <a:avLst/>
        </a:prstGeom>
      </xdr:spPr>
    </xdr:pic>
    <xdr:clientData/>
  </xdr:twoCellAnchor>
  <xdr:twoCellAnchor editAs="oneCell">
    <xdr:from>
      <xdr:col>2</xdr:col>
      <xdr:colOff>1005416</xdr:colOff>
      <xdr:row>121</xdr:row>
      <xdr:rowOff>45357</xdr:rowOff>
    </xdr:from>
    <xdr:to>
      <xdr:col>2</xdr:col>
      <xdr:colOff>1870604</xdr:colOff>
      <xdr:row>127</xdr:row>
      <xdr:rowOff>252866</xdr:rowOff>
    </xdr:to>
    <xdr:pic>
      <xdr:nvPicPr>
        <xdr:cNvPr id="12" name="Image 11">
          <a:hlinkClick xmlns:r="http://schemas.openxmlformats.org/officeDocument/2006/relationships" r:id="rId1"/>
          <a:extLst>
            <a:ext uri="{FF2B5EF4-FFF2-40B4-BE49-F238E27FC236}">
              <a16:creationId xmlns:a16="http://schemas.microsoft.com/office/drawing/2014/main" id="{6981C929-7DBB-4FDF-A8F4-C4BDD7FAE7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8095" y="25604107"/>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54A8452D-15EE-4153-80D5-6E23AD4DE3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13A21BFB-F0BF-4558-AB68-ECF977A10269}"/>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E0DCB7A-C6E5-425D-8600-D6B0EFB26E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143631</xdr:rowOff>
    </xdr:from>
    <xdr:to>
      <xdr:col>1</xdr:col>
      <xdr:colOff>1530426</xdr:colOff>
      <xdr:row>21</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00A7F8EB-A98D-4085-9724-14F4DF1EE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59702"/>
          <a:ext cx="865188" cy="865188"/>
        </a:xfrm>
        <a:prstGeom prst="rect">
          <a:avLst/>
        </a:prstGeom>
      </xdr:spPr>
    </xdr:pic>
    <xdr:clientData/>
  </xdr:twoCellAnchor>
  <xdr:twoCellAnchor editAs="oneCell">
    <xdr:from>
      <xdr:col>1</xdr:col>
      <xdr:colOff>861786</xdr:colOff>
      <xdr:row>31</xdr:row>
      <xdr:rowOff>151191</xdr:rowOff>
    </xdr:from>
    <xdr:to>
      <xdr:col>1</xdr:col>
      <xdr:colOff>1726974</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C154960D-165E-48AE-BDDA-3170CE256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32203" y="9925655"/>
          <a:ext cx="865188" cy="865188"/>
        </a:xfrm>
        <a:prstGeom prst="rect">
          <a:avLst/>
        </a:prstGeom>
      </xdr:spPr>
    </xdr:pic>
    <xdr:clientData/>
  </xdr:twoCellAnchor>
  <xdr:twoCellAnchor editAs="oneCell">
    <xdr:from>
      <xdr:col>1</xdr:col>
      <xdr:colOff>619881</xdr:colOff>
      <xdr:row>47</xdr:row>
      <xdr:rowOff>98273</xdr:rowOff>
    </xdr:from>
    <xdr:to>
      <xdr:col>1</xdr:col>
      <xdr:colOff>1485069</xdr:colOff>
      <xdr:row>51</xdr:row>
      <xdr:rowOff>124354</xdr:rowOff>
    </xdr:to>
    <xdr:pic>
      <xdr:nvPicPr>
        <xdr:cNvPr id="10" name="Image 9">
          <a:hlinkClick xmlns:r="http://schemas.openxmlformats.org/officeDocument/2006/relationships" r:id="rId1"/>
          <a:extLst>
            <a:ext uri="{FF2B5EF4-FFF2-40B4-BE49-F238E27FC236}">
              <a16:creationId xmlns:a16="http://schemas.microsoft.com/office/drawing/2014/main" id="{B7512B12-F1EE-4A4D-A143-9505E85528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4279940"/>
          <a:ext cx="865188" cy="865188"/>
        </a:xfrm>
        <a:prstGeom prst="rect">
          <a:avLst/>
        </a:prstGeom>
      </xdr:spPr>
    </xdr:pic>
    <xdr:clientData/>
  </xdr:twoCellAnchor>
  <xdr:twoCellAnchor editAs="oneCell">
    <xdr:from>
      <xdr:col>3</xdr:col>
      <xdr:colOff>876904</xdr:colOff>
      <xdr:row>88</xdr:row>
      <xdr:rowOff>7559</xdr:rowOff>
    </xdr:from>
    <xdr:to>
      <xdr:col>3</xdr:col>
      <xdr:colOff>1742092</xdr:colOff>
      <xdr:row>92</xdr:row>
      <xdr:rowOff>71438</xdr:rowOff>
    </xdr:to>
    <xdr:pic>
      <xdr:nvPicPr>
        <xdr:cNvPr id="11" name="Image 10">
          <a:hlinkClick xmlns:r="http://schemas.openxmlformats.org/officeDocument/2006/relationships" r:id="rId1"/>
          <a:extLst>
            <a:ext uri="{FF2B5EF4-FFF2-40B4-BE49-F238E27FC236}">
              <a16:creationId xmlns:a16="http://schemas.microsoft.com/office/drawing/2014/main" id="{BACB1D2F-B53F-423B-8F51-02FD9723A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4" y="20047857"/>
          <a:ext cx="865188" cy="865188"/>
        </a:xfrm>
        <a:prstGeom prst="rect">
          <a:avLst/>
        </a:prstGeom>
      </xdr:spPr>
    </xdr:pic>
    <xdr:clientData/>
  </xdr:twoCellAnchor>
  <xdr:twoCellAnchor editAs="oneCell">
    <xdr:from>
      <xdr:col>3</xdr:col>
      <xdr:colOff>907143</xdr:colOff>
      <xdr:row>96</xdr:row>
      <xdr:rowOff>128512</xdr:rowOff>
    </xdr:from>
    <xdr:to>
      <xdr:col>3</xdr:col>
      <xdr:colOff>1772331</xdr:colOff>
      <xdr:row>100</xdr:row>
      <xdr:rowOff>109236</xdr:rowOff>
    </xdr:to>
    <xdr:pic>
      <xdr:nvPicPr>
        <xdr:cNvPr id="12" name="Image 11">
          <a:hlinkClick xmlns:r="http://schemas.openxmlformats.org/officeDocument/2006/relationships" r:id="rId1"/>
          <a:extLst>
            <a:ext uri="{FF2B5EF4-FFF2-40B4-BE49-F238E27FC236}">
              <a16:creationId xmlns:a16="http://schemas.microsoft.com/office/drawing/2014/main" id="{9D57B673-C014-4746-BF63-E13A71FBC8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1877262"/>
          <a:ext cx="865188" cy="865188"/>
        </a:xfrm>
        <a:prstGeom prst="rect">
          <a:avLst/>
        </a:prstGeom>
      </xdr:spPr>
    </xdr:pic>
    <xdr:clientData/>
  </xdr:twoCellAnchor>
  <xdr:twoCellAnchor editAs="oneCell">
    <xdr:from>
      <xdr:col>2</xdr:col>
      <xdr:colOff>937381</xdr:colOff>
      <xdr:row>121</xdr:row>
      <xdr:rowOff>136071</xdr:rowOff>
    </xdr:from>
    <xdr:to>
      <xdr:col>2</xdr:col>
      <xdr:colOff>1802569</xdr:colOff>
      <xdr:row>128</xdr:row>
      <xdr:rowOff>48759</xdr:rowOff>
    </xdr:to>
    <xdr:pic>
      <xdr:nvPicPr>
        <xdr:cNvPr id="13" name="Image 12">
          <a:hlinkClick xmlns:r="http://schemas.openxmlformats.org/officeDocument/2006/relationships" r:id="rId1"/>
          <a:extLst>
            <a:ext uri="{FF2B5EF4-FFF2-40B4-BE49-F238E27FC236}">
              <a16:creationId xmlns:a16="http://schemas.microsoft.com/office/drawing/2014/main" id="{6CE387B2-4730-46C6-9845-7659C171D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30532916"/>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4548C01A-D271-4A61-9782-1CC24135D0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282440"/>
          <a:ext cx="865188" cy="8651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10340285-F8FB-4CF8-90DF-83FB4DE52833}"/>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24BE7E0-74B3-436D-8617-E2C1FD5AA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582084</xdr:colOff>
      <xdr:row>17</xdr:row>
      <xdr:rowOff>166310</xdr:rowOff>
    </xdr:from>
    <xdr:to>
      <xdr:col>1</xdr:col>
      <xdr:colOff>1447272</xdr:colOff>
      <xdr:row>22</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46D88E11-525C-478E-8045-1C4BA9D8D2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1" y="5382381"/>
          <a:ext cx="865188" cy="865188"/>
        </a:xfrm>
        <a:prstGeom prst="rect">
          <a:avLst/>
        </a:prstGeom>
      </xdr:spPr>
    </xdr:pic>
    <xdr:clientData/>
  </xdr:twoCellAnchor>
  <xdr:twoCellAnchor editAs="oneCell">
    <xdr:from>
      <xdr:col>1</xdr:col>
      <xdr:colOff>657678</xdr:colOff>
      <xdr:row>31</xdr:row>
      <xdr:rowOff>226787</xdr:rowOff>
    </xdr:from>
    <xdr:to>
      <xdr:col>1</xdr:col>
      <xdr:colOff>1522866</xdr:colOff>
      <xdr:row>36</xdr:row>
      <xdr:rowOff>26082</xdr:rowOff>
    </xdr:to>
    <xdr:pic>
      <xdr:nvPicPr>
        <xdr:cNvPr id="9" name="Image 8">
          <a:hlinkClick xmlns:r="http://schemas.openxmlformats.org/officeDocument/2006/relationships" r:id="rId1"/>
          <a:extLst>
            <a:ext uri="{FF2B5EF4-FFF2-40B4-BE49-F238E27FC236}">
              <a16:creationId xmlns:a16="http://schemas.microsoft.com/office/drawing/2014/main" id="{428AFAF0-7F17-405B-B719-DAF630287D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0001251"/>
          <a:ext cx="865188" cy="865188"/>
        </a:xfrm>
        <a:prstGeom prst="rect">
          <a:avLst/>
        </a:prstGeom>
      </xdr:spPr>
    </xdr:pic>
    <xdr:clientData/>
  </xdr:twoCellAnchor>
  <xdr:twoCellAnchor editAs="oneCell">
    <xdr:from>
      <xdr:col>3</xdr:col>
      <xdr:colOff>975178</xdr:colOff>
      <xdr:row>88</xdr:row>
      <xdr:rowOff>15120</xdr:rowOff>
    </xdr:from>
    <xdr:to>
      <xdr:col>3</xdr:col>
      <xdr:colOff>1840366</xdr:colOff>
      <xdr:row>92</xdr:row>
      <xdr:rowOff>78999</xdr:rowOff>
    </xdr:to>
    <xdr:pic>
      <xdr:nvPicPr>
        <xdr:cNvPr id="10" name="Image 9">
          <a:hlinkClick xmlns:r="http://schemas.openxmlformats.org/officeDocument/2006/relationships" r:id="rId1"/>
          <a:extLst>
            <a:ext uri="{FF2B5EF4-FFF2-40B4-BE49-F238E27FC236}">
              <a16:creationId xmlns:a16="http://schemas.microsoft.com/office/drawing/2014/main" id="{18B9B2EE-29BC-4907-B693-C17714A2D8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15035894"/>
          <a:ext cx="865188" cy="865188"/>
        </a:xfrm>
        <a:prstGeom prst="rect">
          <a:avLst/>
        </a:prstGeom>
      </xdr:spPr>
    </xdr:pic>
    <xdr:clientData/>
  </xdr:twoCellAnchor>
  <xdr:twoCellAnchor editAs="oneCell">
    <xdr:from>
      <xdr:col>3</xdr:col>
      <xdr:colOff>907143</xdr:colOff>
      <xdr:row>96</xdr:row>
      <xdr:rowOff>173869</xdr:rowOff>
    </xdr:from>
    <xdr:to>
      <xdr:col>3</xdr:col>
      <xdr:colOff>1772331</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C9BC93D4-6899-4482-98A0-AB2CE8ECE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16903095"/>
          <a:ext cx="865188" cy="865188"/>
        </a:xfrm>
        <a:prstGeom prst="rect">
          <a:avLst/>
        </a:prstGeom>
      </xdr:spPr>
    </xdr:pic>
    <xdr:clientData/>
  </xdr:twoCellAnchor>
  <xdr:twoCellAnchor editAs="oneCell">
    <xdr:from>
      <xdr:col>2</xdr:col>
      <xdr:colOff>1028095</xdr:colOff>
      <xdr:row>121</xdr:row>
      <xdr:rowOff>90714</xdr:rowOff>
    </xdr:from>
    <xdr:to>
      <xdr:col>2</xdr:col>
      <xdr:colOff>1893283</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FE70D3B1-86A5-4CAD-B603-E23CC22D9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5468035"/>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E0AF1A74-9647-4FDE-B240-FE5BA881A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081488"/>
          <a:ext cx="865188" cy="86518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EC4C2917-716D-4785-A133-9EFE8D9A7315}"/>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D34C5386-A966-475F-8E51-AF0F26E5E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151190</xdr:rowOff>
    </xdr:from>
    <xdr:to>
      <xdr:col>1</xdr:col>
      <xdr:colOff>1530426</xdr:colOff>
      <xdr:row>21</xdr:row>
      <xdr:rowOff>177270</xdr:rowOff>
    </xdr:to>
    <xdr:pic>
      <xdr:nvPicPr>
        <xdr:cNvPr id="8" name="Image 7">
          <a:hlinkClick xmlns:r="http://schemas.openxmlformats.org/officeDocument/2006/relationships" r:id="rId1"/>
          <a:extLst>
            <a:ext uri="{FF2B5EF4-FFF2-40B4-BE49-F238E27FC236}">
              <a16:creationId xmlns:a16="http://schemas.microsoft.com/office/drawing/2014/main" id="{E3BCD080-B61B-4088-91C4-1CA751269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367261"/>
          <a:ext cx="865188" cy="865188"/>
        </a:xfrm>
        <a:prstGeom prst="rect">
          <a:avLst/>
        </a:prstGeom>
      </xdr:spPr>
    </xdr:pic>
    <xdr:clientData/>
  </xdr:twoCellAnchor>
  <xdr:twoCellAnchor editAs="oneCell">
    <xdr:from>
      <xdr:col>1</xdr:col>
      <xdr:colOff>612322</xdr:colOff>
      <xdr:row>31</xdr:row>
      <xdr:rowOff>226786</xdr:rowOff>
    </xdr:from>
    <xdr:to>
      <xdr:col>1</xdr:col>
      <xdr:colOff>1477510</xdr:colOff>
      <xdr:row>36</xdr:row>
      <xdr:rowOff>26081</xdr:rowOff>
    </xdr:to>
    <xdr:pic>
      <xdr:nvPicPr>
        <xdr:cNvPr id="9" name="Image 8">
          <a:hlinkClick xmlns:r="http://schemas.openxmlformats.org/officeDocument/2006/relationships" r:id="rId1"/>
          <a:extLst>
            <a:ext uri="{FF2B5EF4-FFF2-40B4-BE49-F238E27FC236}">
              <a16:creationId xmlns:a16="http://schemas.microsoft.com/office/drawing/2014/main" id="{0D03D190-684C-49CB-BDB0-256062579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001250"/>
          <a:ext cx="865188" cy="865188"/>
        </a:xfrm>
        <a:prstGeom prst="rect">
          <a:avLst/>
        </a:prstGeom>
      </xdr:spPr>
    </xdr:pic>
    <xdr:clientData/>
  </xdr:twoCellAnchor>
  <xdr:twoCellAnchor editAs="oneCell">
    <xdr:from>
      <xdr:col>1</xdr:col>
      <xdr:colOff>612322</xdr:colOff>
      <xdr:row>47</xdr:row>
      <xdr:rowOff>151190</xdr:rowOff>
    </xdr:from>
    <xdr:to>
      <xdr:col>1</xdr:col>
      <xdr:colOff>1477510</xdr:colOff>
      <xdr:row>51</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B8DC8CAB-9958-4BD0-9EB6-345ADFA3EC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4332857"/>
          <a:ext cx="865188" cy="865188"/>
        </a:xfrm>
        <a:prstGeom prst="rect">
          <a:avLst/>
        </a:prstGeom>
      </xdr:spPr>
    </xdr:pic>
    <xdr:clientData/>
  </xdr:twoCellAnchor>
  <xdr:twoCellAnchor editAs="oneCell">
    <xdr:from>
      <xdr:col>3</xdr:col>
      <xdr:colOff>944940</xdr:colOff>
      <xdr:row>88</xdr:row>
      <xdr:rowOff>15119</xdr:rowOff>
    </xdr:from>
    <xdr:to>
      <xdr:col>3</xdr:col>
      <xdr:colOff>1810128</xdr:colOff>
      <xdr:row>92</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37461AEE-F7EC-44D6-A88C-A4818E71A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36845"/>
          <a:ext cx="865188" cy="865188"/>
        </a:xfrm>
        <a:prstGeom prst="rect">
          <a:avLst/>
        </a:prstGeom>
      </xdr:spPr>
    </xdr:pic>
    <xdr:clientData/>
  </xdr:twoCellAnchor>
  <xdr:twoCellAnchor editAs="oneCell">
    <xdr:from>
      <xdr:col>3</xdr:col>
      <xdr:colOff>960060</xdr:colOff>
      <xdr:row>96</xdr:row>
      <xdr:rowOff>136071</xdr:rowOff>
    </xdr:from>
    <xdr:to>
      <xdr:col>3</xdr:col>
      <xdr:colOff>1825248</xdr:colOff>
      <xdr:row>100</xdr:row>
      <xdr:rowOff>116795</xdr:rowOff>
    </xdr:to>
    <xdr:pic>
      <xdr:nvPicPr>
        <xdr:cNvPr id="12" name="Image 11">
          <a:hlinkClick xmlns:r="http://schemas.openxmlformats.org/officeDocument/2006/relationships" r:id="rId1"/>
          <a:extLst>
            <a:ext uri="{FF2B5EF4-FFF2-40B4-BE49-F238E27FC236}">
              <a16:creationId xmlns:a16="http://schemas.microsoft.com/office/drawing/2014/main" id="{85FCCAA6-AC0F-440C-BC98-5ACAA9BF0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2066250"/>
          <a:ext cx="865188" cy="865188"/>
        </a:xfrm>
        <a:prstGeom prst="rect">
          <a:avLst/>
        </a:prstGeom>
      </xdr:spPr>
    </xdr:pic>
    <xdr:clientData/>
  </xdr:twoCellAnchor>
  <xdr:twoCellAnchor editAs="oneCell">
    <xdr:from>
      <xdr:col>2</xdr:col>
      <xdr:colOff>861785</xdr:colOff>
      <xdr:row>121</xdr:row>
      <xdr:rowOff>113393</xdr:rowOff>
    </xdr:from>
    <xdr:to>
      <xdr:col>2</xdr:col>
      <xdr:colOff>1726973</xdr:colOff>
      <xdr:row>128</xdr:row>
      <xdr:rowOff>26081</xdr:rowOff>
    </xdr:to>
    <xdr:pic>
      <xdr:nvPicPr>
        <xdr:cNvPr id="13" name="Image 12">
          <a:hlinkClick xmlns:r="http://schemas.openxmlformats.org/officeDocument/2006/relationships" r:id="rId1"/>
          <a:extLst>
            <a:ext uri="{FF2B5EF4-FFF2-40B4-BE49-F238E27FC236}">
              <a16:creationId xmlns:a16="http://schemas.microsoft.com/office/drawing/2014/main" id="{120C3A2D-044B-4C22-920C-69B3BA2EC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4" y="30691667"/>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CE1CBE06-8575-4E4A-890E-F4F8DBAC21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463869"/>
          <a:ext cx="865188" cy="8651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2667000</xdr:colOff>
      <xdr:row>79</xdr:row>
      <xdr:rowOff>47625</xdr:rowOff>
    </xdr:from>
    <xdr:to>
      <xdr:col>3</xdr:col>
      <xdr:colOff>2627313</xdr:colOff>
      <xdr:row>80</xdr:row>
      <xdr:rowOff>1133</xdr:rowOff>
    </xdr:to>
    <xdr:cxnSp macro="">
      <xdr:nvCxnSpPr>
        <xdr:cNvPr id="7" name="Connecteur : en arc 6">
          <a:extLst>
            <a:ext uri="{FF2B5EF4-FFF2-40B4-BE49-F238E27FC236}">
              <a16:creationId xmlns:a16="http://schemas.microsoft.com/office/drawing/2014/main" id="{336907AD-D574-4657-B7A2-1BD66DF0044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80BE9DF-B3B5-4FD7-BC84-982733B9B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17</xdr:row>
      <xdr:rowOff>173870</xdr:rowOff>
    </xdr:from>
    <xdr:to>
      <xdr:col>1</xdr:col>
      <xdr:colOff>1560664</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9E27F202-93F8-4093-B0AE-E0F89B5F2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5389941"/>
          <a:ext cx="865188" cy="865188"/>
        </a:xfrm>
        <a:prstGeom prst="rect">
          <a:avLst/>
        </a:prstGeom>
      </xdr:spPr>
    </xdr:pic>
    <xdr:clientData/>
  </xdr:twoCellAnchor>
  <xdr:twoCellAnchor editAs="oneCell">
    <xdr:from>
      <xdr:col>1</xdr:col>
      <xdr:colOff>642560</xdr:colOff>
      <xdr:row>31</xdr:row>
      <xdr:rowOff>204108</xdr:rowOff>
    </xdr:from>
    <xdr:to>
      <xdr:col>1</xdr:col>
      <xdr:colOff>1507748</xdr:colOff>
      <xdr:row>36</xdr:row>
      <xdr:rowOff>3403</xdr:rowOff>
    </xdr:to>
    <xdr:pic>
      <xdr:nvPicPr>
        <xdr:cNvPr id="9" name="Image 8">
          <a:hlinkClick xmlns:r="http://schemas.openxmlformats.org/officeDocument/2006/relationships" r:id="rId1"/>
          <a:extLst>
            <a:ext uri="{FF2B5EF4-FFF2-40B4-BE49-F238E27FC236}">
              <a16:creationId xmlns:a16="http://schemas.microsoft.com/office/drawing/2014/main" id="{1AA68AB9-CA05-4037-A092-55984567F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9978572"/>
          <a:ext cx="865188" cy="865188"/>
        </a:xfrm>
        <a:prstGeom prst="rect">
          <a:avLst/>
        </a:prstGeom>
      </xdr:spPr>
    </xdr:pic>
    <xdr:clientData/>
  </xdr:twoCellAnchor>
  <xdr:twoCellAnchor editAs="oneCell">
    <xdr:from>
      <xdr:col>3</xdr:col>
      <xdr:colOff>1012976</xdr:colOff>
      <xdr:row>51</xdr:row>
      <xdr:rowOff>143630</xdr:rowOff>
    </xdr:from>
    <xdr:to>
      <xdr:col>3</xdr:col>
      <xdr:colOff>1878164</xdr:colOff>
      <xdr:row>56</xdr:row>
      <xdr:rowOff>26080</xdr:rowOff>
    </xdr:to>
    <xdr:pic>
      <xdr:nvPicPr>
        <xdr:cNvPr id="10" name="Image 9">
          <a:hlinkClick xmlns:r="http://schemas.openxmlformats.org/officeDocument/2006/relationships" r:id="rId1"/>
          <a:extLst>
            <a:ext uri="{FF2B5EF4-FFF2-40B4-BE49-F238E27FC236}">
              <a16:creationId xmlns:a16="http://schemas.microsoft.com/office/drawing/2014/main" id="{4FEC9C3A-89BC-4A01-B4CE-5D3CBF7B4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5164404"/>
          <a:ext cx="865188" cy="865188"/>
        </a:xfrm>
        <a:prstGeom prst="rect">
          <a:avLst/>
        </a:prstGeom>
      </xdr:spPr>
    </xdr:pic>
    <xdr:clientData/>
  </xdr:twoCellAnchor>
  <xdr:twoCellAnchor editAs="oneCell">
    <xdr:from>
      <xdr:col>3</xdr:col>
      <xdr:colOff>876905</xdr:colOff>
      <xdr:row>60</xdr:row>
      <xdr:rowOff>113392</xdr:rowOff>
    </xdr:from>
    <xdr:to>
      <xdr:col>3</xdr:col>
      <xdr:colOff>1742093</xdr:colOff>
      <xdr:row>64</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4168D2A9-FBB7-4342-A7C6-0BB6C7A9B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024047"/>
          <a:ext cx="865188" cy="865188"/>
        </a:xfrm>
        <a:prstGeom prst="rect">
          <a:avLst/>
        </a:prstGeom>
      </xdr:spPr>
    </xdr:pic>
    <xdr:clientData/>
  </xdr:twoCellAnchor>
  <xdr:twoCellAnchor editAs="oneCell">
    <xdr:from>
      <xdr:col>2</xdr:col>
      <xdr:colOff>1020535</xdr:colOff>
      <xdr:row>85</xdr:row>
      <xdr:rowOff>90715</xdr:rowOff>
    </xdr:from>
    <xdr:to>
      <xdr:col>2</xdr:col>
      <xdr:colOff>1885723</xdr:colOff>
      <xdr:row>92</xdr:row>
      <xdr:rowOff>3403</xdr:rowOff>
    </xdr:to>
    <xdr:pic>
      <xdr:nvPicPr>
        <xdr:cNvPr id="12" name="Image 11">
          <a:hlinkClick xmlns:r="http://schemas.openxmlformats.org/officeDocument/2006/relationships" r:id="rId1"/>
          <a:extLst>
            <a:ext uri="{FF2B5EF4-FFF2-40B4-BE49-F238E27FC236}">
              <a16:creationId xmlns:a16="http://schemas.microsoft.com/office/drawing/2014/main" id="{14DA3036-C6C6-4AF9-A4C3-D9C1B9EA1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4" y="25649465"/>
          <a:ext cx="865188" cy="865188"/>
        </a:xfrm>
        <a:prstGeom prst="rect">
          <a:avLst/>
        </a:prstGeom>
      </xdr:spPr>
    </xdr:pic>
    <xdr:clientData/>
  </xdr:twoCellAnchor>
  <xdr:twoCellAnchor editAs="oneCell">
    <xdr:from>
      <xdr:col>3</xdr:col>
      <xdr:colOff>0</xdr:colOff>
      <xdr:row>105</xdr:row>
      <xdr:rowOff>0</xdr:rowOff>
    </xdr:from>
    <xdr:to>
      <xdr:col>3</xdr:col>
      <xdr:colOff>865188</xdr:colOff>
      <xdr:row>109</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5EB59E0F-1B13-4715-80B6-7DDD0D186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444345"/>
          <a:ext cx="865188" cy="865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2667000</xdr:colOff>
      <xdr:row>95</xdr:row>
      <xdr:rowOff>47625</xdr:rowOff>
    </xdr:from>
    <xdr:to>
      <xdr:col>3</xdr:col>
      <xdr:colOff>2627313</xdr:colOff>
      <xdr:row>96</xdr:row>
      <xdr:rowOff>1134</xdr:rowOff>
    </xdr:to>
    <xdr:cxnSp macro="">
      <xdr:nvCxnSpPr>
        <xdr:cNvPr id="7" name="Connecteur : en arc 6">
          <a:extLst>
            <a:ext uri="{FF2B5EF4-FFF2-40B4-BE49-F238E27FC236}">
              <a16:creationId xmlns:a16="http://schemas.microsoft.com/office/drawing/2014/main" id="{4964341D-6064-49A7-AD9C-EA0D14E1AD0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6AC6233-E09B-434C-A21C-FFCA41648A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582083</xdr:colOff>
      <xdr:row>17</xdr:row>
      <xdr:rowOff>173869</xdr:rowOff>
    </xdr:from>
    <xdr:to>
      <xdr:col>1</xdr:col>
      <xdr:colOff>1447271</xdr:colOff>
      <xdr:row>22</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701B6C85-1B6A-4961-A30B-0EC282624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2500" y="5389940"/>
          <a:ext cx="865188" cy="865188"/>
        </a:xfrm>
        <a:prstGeom prst="rect">
          <a:avLst/>
        </a:prstGeom>
      </xdr:spPr>
    </xdr:pic>
    <xdr:clientData/>
  </xdr:twoCellAnchor>
  <xdr:twoCellAnchor editAs="oneCell">
    <xdr:from>
      <xdr:col>1</xdr:col>
      <xdr:colOff>703036</xdr:colOff>
      <xdr:row>31</xdr:row>
      <xdr:rowOff>173870</xdr:rowOff>
    </xdr:from>
    <xdr:to>
      <xdr:col>1</xdr:col>
      <xdr:colOff>1568224</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5D9AB419-2660-4C07-B361-BD2C0B805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9834941"/>
          <a:ext cx="865188" cy="865188"/>
        </a:xfrm>
        <a:prstGeom prst="rect">
          <a:avLst/>
        </a:prstGeom>
      </xdr:spPr>
    </xdr:pic>
    <xdr:clientData/>
  </xdr:twoCellAnchor>
  <xdr:twoCellAnchor editAs="oneCell">
    <xdr:from>
      <xdr:col>1</xdr:col>
      <xdr:colOff>635000</xdr:colOff>
      <xdr:row>48</xdr:row>
      <xdr:rowOff>7560</xdr:rowOff>
    </xdr:from>
    <xdr:to>
      <xdr:col>1</xdr:col>
      <xdr:colOff>1500188</xdr:colOff>
      <xdr:row>52</xdr:row>
      <xdr:rowOff>147033</xdr:rowOff>
    </xdr:to>
    <xdr:pic>
      <xdr:nvPicPr>
        <xdr:cNvPr id="10" name="Image 9">
          <a:hlinkClick xmlns:r="http://schemas.openxmlformats.org/officeDocument/2006/relationships" r:id="rId1"/>
          <a:extLst>
            <a:ext uri="{FF2B5EF4-FFF2-40B4-BE49-F238E27FC236}">
              <a16:creationId xmlns:a16="http://schemas.microsoft.com/office/drawing/2014/main" id="{3811D631-9186-424E-B0A3-93346D1B3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4370655"/>
          <a:ext cx="865188" cy="865188"/>
        </a:xfrm>
        <a:prstGeom prst="rect">
          <a:avLst/>
        </a:prstGeom>
      </xdr:spPr>
    </xdr:pic>
    <xdr:clientData/>
  </xdr:twoCellAnchor>
  <xdr:twoCellAnchor editAs="oneCell">
    <xdr:from>
      <xdr:col>3</xdr:col>
      <xdr:colOff>990297</xdr:colOff>
      <xdr:row>68</xdr:row>
      <xdr:rowOff>22678</xdr:rowOff>
    </xdr:from>
    <xdr:to>
      <xdr:col>3</xdr:col>
      <xdr:colOff>1855485</xdr:colOff>
      <xdr:row>72</xdr:row>
      <xdr:rowOff>86557</xdr:rowOff>
    </xdr:to>
    <xdr:pic>
      <xdr:nvPicPr>
        <xdr:cNvPr id="11" name="Image 10">
          <a:hlinkClick xmlns:r="http://schemas.openxmlformats.org/officeDocument/2006/relationships" r:id="rId1"/>
          <a:extLst>
            <a:ext uri="{FF2B5EF4-FFF2-40B4-BE49-F238E27FC236}">
              <a16:creationId xmlns:a16="http://schemas.microsoft.com/office/drawing/2014/main" id="{EC6B539A-04F5-43CA-8143-C431DC551E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21408571"/>
          <a:ext cx="865188" cy="865188"/>
        </a:xfrm>
        <a:prstGeom prst="rect">
          <a:avLst/>
        </a:prstGeom>
      </xdr:spPr>
    </xdr:pic>
    <xdr:clientData/>
  </xdr:twoCellAnchor>
  <xdr:twoCellAnchor editAs="oneCell">
    <xdr:from>
      <xdr:col>3</xdr:col>
      <xdr:colOff>997857</xdr:colOff>
      <xdr:row>77</xdr:row>
      <xdr:rowOff>45357</xdr:rowOff>
    </xdr:from>
    <xdr:to>
      <xdr:col>3</xdr:col>
      <xdr:colOff>1863045</xdr:colOff>
      <xdr:row>80</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F7D0EC75-DB7D-4569-994A-23B5854C1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7" y="23321131"/>
          <a:ext cx="865188" cy="865188"/>
        </a:xfrm>
        <a:prstGeom prst="rect">
          <a:avLst/>
        </a:prstGeom>
      </xdr:spPr>
    </xdr:pic>
    <xdr:clientData/>
  </xdr:twoCellAnchor>
  <xdr:twoCellAnchor editAs="oneCell">
    <xdr:from>
      <xdr:col>2</xdr:col>
      <xdr:colOff>952500</xdr:colOff>
      <xdr:row>105</xdr:row>
      <xdr:rowOff>45357</xdr:rowOff>
    </xdr:from>
    <xdr:to>
      <xdr:col>2</xdr:col>
      <xdr:colOff>1817688</xdr:colOff>
      <xdr:row>108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230B2975-BB7F-4C26-812E-286C9E4FCC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1969226"/>
          <a:ext cx="865188" cy="865188"/>
        </a:xfrm>
        <a:prstGeom prst="rect">
          <a:avLst/>
        </a:prstGeom>
      </xdr:spPr>
    </xdr:pic>
    <xdr:clientData/>
  </xdr:twoCellAnchor>
  <xdr:twoCellAnchor editAs="oneCell">
    <xdr:from>
      <xdr:col>3</xdr:col>
      <xdr:colOff>0</xdr:colOff>
      <xdr:row>121</xdr:row>
      <xdr:rowOff>0</xdr:rowOff>
    </xdr:from>
    <xdr:to>
      <xdr:col>3</xdr:col>
      <xdr:colOff>865188</xdr:colOff>
      <xdr:row>125</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7C0F5FAD-CBAA-442C-B77C-7E42528726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5628036"/>
          <a:ext cx="865188" cy="86518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2667000</xdr:colOff>
      <xdr:row>80</xdr:row>
      <xdr:rowOff>0</xdr:rowOff>
    </xdr:from>
    <xdr:to>
      <xdr:col>3</xdr:col>
      <xdr:colOff>2627313</xdr:colOff>
      <xdr:row>80</xdr:row>
      <xdr:rowOff>0</xdr:rowOff>
    </xdr:to>
    <xdr:cxnSp macro="">
      <xdr:nvCxnSpPr>
        <xdr:cNvPr id="7" name="Connecteur : en arc 6">
          <a:extLst>
            <a:ext uri="{FF2B5EF4-FFF2-40B4-BE49-F238E27FC236}">
              <a16:creationId xmlns:a16="http://schemas.microsoft.com/office/drawing/2014/main" id="{02CFE5EF-E69D-4CFD-89F9-ACEA212C522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1FD825F7-8E77-4A7D-BE84-B109B9866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650120</xdr:colOff>
      <xdr:row>17</xdr:row>
      <xdr:rowOff>128516</xdr:rowOff>
    </xdr:from>
    <xdr:to>
      <xdr:col>1</xdr:col>
      <xdr:colOff>1515308</xdr:colOff>
      <xdr:row>21</xdr:row>
      <xdr:rowOff>154597</xdr:rowOff>
    </xdr:to>
    <xdr:pic>
      <xdr:nvPicPr>
        <xdr:cNvPr id="9" name="Image 8">
          <a:hlinkClick xmlns:r="http://schemas.openxmlformats.org/officeDocument/2006/relationships" r:id="rId1"/>
          <a:extLst>
            <a:ext uri="{FF2B5EF4-FFF2-40B4-BE49-F238E27FC236}">
              <a16:creationId xmlns:a16="http://schemas.microsoft.com/office/drawing/2014/main" id="{37019600-C211-4D05-A500-03EAFB267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7" y="6486076"/>
          <a:ext cx="865188" cy="865188"/>
        </a:xfrm>
        <a:prstGeom prst="rect">
          <a:avLst/>
        </a:prstGeom>
      </xdr:spPr>
    </xdr:pic>
    <xdr:clientData/>
  </xdr:twoCellAnchor>
  <xdr:twoCellAnchor editAs="oneCell">
    <xdr:from>
      <xdr:col>1</xdr:col>
      <xdr:colOff>672798</xdr:colOff>
      <xdr:row>31</xdr:row>
      <xdr:rowOff>219226</xdr:rowOff>
    </xdr:from>
    <xdr:to>
      <xdr:col>1</xdr:col>
      <xdr:colOff>1537986</xdr:colOff>
      <xdr:row>36</xdr:row>
      <xdr:rowOff>18521</xdr:rowOff>
    </xdr:to>
    <xdr:pic>
      <xdr:nvPicPr>
        <xdr:cNvPr id="10" name="Image 9">
          <a:hlinkClick xmlns:r="http://schemas.openxmlformats.org/officeDocument/2006/relationships" r:id="rId1"/>
          <a:extLst>
            <a:ext uri="{FF2B5EF4-FFF2-40B4-BE49-F238E27FC236}">
              <a16:creationId xmlns:a16="http://schemas.microsoft.com/office/drawing/2014/main" id="{DEBED0AB-08AE-4C45-AB12-818823D58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2049881"/>
          <a:ext cx="865188" cy="865188"/>
        </a:xfrm>
        <a:prstGeom prst="rect">
          <a:avLst/>
        </a:prstGeom>
      </xdr:spPr>
    </xdr:pic>
    <xdr:clientData/>
  </xdr:twoCellAnchor>
  <xdr:twoCellAnchor editAs="oneCell">
    <xdr:from>
      <xdr:col>3</xdr:col>
      <xdr:colOff>982739</xdr:colOff>
      <xdr:row>51</xdr:row>
      <xdr:rowOff>7559</xdr:rowOff>
    </xdr:from>
    <xdr:to>
      <xdr:col>3</xdr:col>
      <xdr:colOff>1847927</xdr:colOff>
      <xdr:row>92</xdr:row>
      <xdr:rowOff>71437</xdr:rowOff>
    </xdr:to>
    <xdr:pic>
      <xdr:nvPicPr>
        <xdr:cNvPr id="11" name="Image 10">
          <a:hlinkClick xmlns:r="http://schemas.openxmlformats.org/officeDocument/2006/relationships" r:id="rId1"/>
          <a:extLst>
            <a:ext uri="{FF2B5EF4-FFF2-40B4-BE49-F238E27FC236}">
              <a16:creationId xmlns:a16="http://schemas.microsoft.com/office/drawing/2014/main" id="{EEF02D7D-4212-4657-B5EC-B44B49732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9" y="17084523"/>
          <a:ext cx="865188" cy="865188"/>
        </a:xfrm>
        <a:prstGeom prst="rect">
          <a:avLst/>
        </a:prstGeom>
      </xdr:spPr>
    </xdr:pic>
    <xdr:clientData/>
  </xdr:twoCellAnchor>
  <xdr:twoCellAnchor editAs="oneCell">
    <xdr:from>
      <xdr:col>3</xdr:col>
      <xdr:colOff>869345</xdr:colOff>
      <xdr:row>96</xdr:row>
      <xdr:rowOff>173869</xdr:rowOff>
    </xdr:from>
    <xdr:to>
      <xdr:col>3</xdr:col>
      <xdr:colOff>1734533</xdr:colOff>
      <xdr:row>100</xdr:row>
      <xdr:rowOff>154593</xdr:rowOff>
    </xdr:to>
    <xdr:pic>
      <xdr:nvPicPr>
        <xdr:cNvPr id="12" name="Image 11">
          <a:hlinkClick xmlns:r="http://schemas.openxmlformats.org/officeDocument/2006/relationships" r:id="rId1"/>
          <a:extLst>
            <a:ext uri="{FF2B5EF4-FFF2-40B4-BE49-F238E27FC236}">
              <a16:creationId xmlns:a16="http://schemas.microsoft.com/office/drawing/2014/main" id="{DAABB5DD-A065-4591-B473-44DA6EBCC0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8959286"/>
          <a:ext cx="865188" cy="865188"/>
        </a:xfrm>
        <a:prstGeom prst="rect">
          <a:avLst/>
        </a:prstGeom>
      </xdr:spPr>
    </xdr:pic>
    <xdr:clientData/>
  </xdr:twoCellAnchor>
  <xdr:twoCellAnchor editAs="oneCell">
    <xdr:from>
      <xdr:col>2</xdr:col>
      <xdr:colOff>884464</xdr:colOff>
      <xdr:row>121</xdr:row>
      <xdr:rowOff>83155</xdr:rowOff>
    </xdr:from>
    <xdr:to>
      <xdr:col>2</xdr:col>
      <xdr:colOff>1749652</xdr:colOff>
      <xdr:row>127</xdr:row>
      <xdr:rowOff>290665</xdr:rowOff>
    </xdr:to>
    <xdr:pic>
      <xdr:nvPicPr>
        <xdr:cNvPr id="13" name="Image 12">
          <a:hlinkClick xmlns:r="http://schemas.openxmlformats.org/officeDocument/2006/relationships" r:id="rId1"/>
          <a:extLst>
            <a:ext uri="{FF2B5EF4-FFF2-40B4-BE49-F238E27FC236}">
              <a16:creationId xmlns:a16="http://schemas.microsoft.com/office/drawing/2014/main" id="{E5BE7B5B-8E56-4C5D-A2CA-6FB7A1C24F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47143" y="27516667"/>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4FBE19C7-A94B-4261-8562-B2FBEB6D2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2093217</xdr:colOff>
      <xdr:row>8</xdr:row>
      <xdr:rowOff>208254</xdr:rowOff>
    </xdr:from>
    <xdr:to>
      <xdr:col>3</xdr:col>
      <xdr:colOff>69521</xdr:colOff>
      <xdr:row>12</xdr:row>
      <xdr:rowOff>223371</xdr:rowOff>
    </xdr:to>
    <xdr:sp macro="" textlink="">
      <xdr:nvSpPr>
        <xdr:cNvPr id="3" name="Signe Plus 2">
          <a:extLst>
            <a:ext uri="{FF2B5EF4-FFF2-40B4-BE49-F238E27FC236}">
              <a16:creationId xmlns:a16="http://schemas.microsoft.com/office/drawing/2014/main" id="{7152A05F-9399-43A6-8519-F3FA80CA5773}"/>
            </a:ext>
          </a:extLst>
        </xdr:cNvPr>
        <xdr:cNvSpPr/>
      </xdr:nvSpPr>
      <xdr:spPr>
        <a:xfrm rot="21219785">
          <a:off x="2856729" y="2574385"/>
          <a:ext cx="962316" cy="952498"/>
        </a:xfrm>
        <a:prstGeom prst="mathPlus">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0</xdr:colOff>
      <xdr:row>4</xdr:row>
      <xdr:rowOff>0</xdr:rowOff>
    </xdr:from>
    <xdr:to>
      <xdr:col>10</xdr:col>
      <xdr:colOff>128512</xdr:colOff>
      <xdr:row>6</xdr:row>
      <xdr:rowOff>173870</xdr:rowOff>
    </xdr:to>
    <xdr:pic>
      <xdr:nvPicPr>
        <xdr:cNvPr id="2" name="Image 1">
          <a:hlinkClick xmlns:r="http://schemas.openxmlformats.org/officeDocument/2006/relationships" r:id="rId1"/>
          <a:extLst>
            <a:ext uri="{FF2B5EF4-FFF2-40B4-BE49-F238E27FC236}">
              <a16:creationId xmlns:a16="http://schemas.microsoft.com/office/drawing/2014/main" id="{D65B89CC-3A1D-4AE2-BE0A-C173522083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618988" y="1179286"/>
          <a:ext cx="892024" cy="892024"/>
        </a:xfrm>
        <a:prstGeom prst="rect">
          <a:avLst/>
        </a:prstGeom>
      </xdr:spPr>
    </xdr:pic>
    <xdr:clientData/>
  </xdr:twoCellAnchor>
  <xdr:twoCellAnchor editAs="oneCell">
    <xdr:from>
      <xdr:col>6</xdr:col>
      <xdr:colOff>0</xdr:colOff>
      <xdr:row>17</xdr:row>
      <xdr:rowOff>0</xdr:rowOff>
    </xdr:from>
    <xdr:to>
      <xdr:col>7</xdr:col>
      <xdr:colOff>128512</xdr:colOff>
      <xdr:row>20</xdr:row>
      <xdr:rowOff>188989</xdr:rowOff>
    </xdr:to>
    <xdr:pic>
      <xdr:nvPicPr>
        <xdr:cNvPr id="5" name="Image 4">
          <a:hlinkClick xmlns:r="http://schemas.openxmlformats.org/officeDocument/2006/relationships" r:id="rId1"/>
          <a:extLst>
            <a:ext uri="{FF2B5EF4-FFF2-40B4-BE49-F238E27FC236}">
              <a16:creationId xmlns:a16="http://schemas.microsoft.com/office/drawing/2014/main" id="{FB384C2F-4BED-4293-B240-B7C9B38457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571369" y="4497917"/>
          <a:ext cx="892024" cy="8920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68BBA6E3-10E8-4E90-B740-CE69A62AF5A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3B081452-11DE-448A-82EE-5B1B377DF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17</xdr:row>
      <xdr:rowOff>188988</xdr:rowOff>
    </xdr:from>
    <xdr:to>
      <xdr:col>1</xdr:col>
      <xdr:colOff>1492629</xdr:colOff>
      <xdr:row>22</xdr:row>
      <xdr:rowOff>33640</xdr:rowOff>
    </xdr:to>
    <xdr:pic>
      <xdr:nvPicPr>
        <xdr:cNvPr id="8" name="Image 7">
          <a:hlinkClick xmlns:r="http://schemas.openxmlformats.org/officeDocument/2006/relationships" r:id="rId1"/>
          <a:extLst>
            <a:ext uri="{FF2B5EF4-FFF2-40B4-BE49-F238E27FC236}">
              <a16:creationId xmlns:a16="http://schemas.microsoft.com/office/drawing/2014/main" id="{0F2AEF36-E7DE-4F79-BF81-08B7ED347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5405059"/>
          <a:ext cx="865188" cy="865188"/>
        </a:xfrm>
        <a:prstGeom prst="rect">
          <a:avLst/>
        </a:prstGeom>
      </xdr:spPr>
    </xdr:pic>
    <xdr:clientData/>
  </xdr:twoCellAnchor>
  <xdr:twoCellAnchor editAs="oneCell">
    <xdr:from>
      <xdr:col>1</xdr:col>
      <xdr:colOff>597202</xdr:colOff>
      <xdr:row>31</xdr:row>
      <xdr:rowOff>151191</xdr:rowOff>
    </xdr:from>
    <xdr:to>
      <xdr:col>1</xdr:col>
      <xdr:colOff>1462390</xdr:colOff>
      <xdr:row>35</xdr:row>
      <xdr:rowOff>131915</xdr:rowOff>
    </xdr:to>
    <xdr:pic>
      <xdr:nvPicPr>
        <xdr:cNvPr id="9" name="Image 8">
          <a:hlinkClick xmlns:r="http://schemas.openxmlformats.org/officeDocument/2006/relationships" r:id="rId1"/>
          <a:extLst>
            <a:ext uri="{FF2B5EF4-FFF2-40B4-BE49-F238E27FC236}">
              <a16:creationId xmlns:a16="http://schemas.microsoft.com/office/drawing/2014/main" id="{C80CEAE9-1258-4901-B7FB-69F3A3D19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19" y="10840358"/>
          <a:ext cx="865188" cy="865188"/>
        </a:xfrm>
        <a:prstGeom prst="rect">
          <a:avLst/>
        </a:prstGeom>
      </xdr:spPr>
    </xdr:pic>
    <xdr:clientData/>
  </xdr:twoCellAnchor>
  <xdr:twoCellAnchor editAs="oneCell">
    <xdr:from>
      <xdr:col>3</xdr:col>
      <xdr:colOff>960060</xdr:colOff>
      <xdr:row>88</xdr:row>
      <xdr:rowOff>30240</xdr:rowOff>
    </xdr:from>
    <xdr:to>
      <xdr:col>3</xdr:col>
      <xdr:colOff>1825248</xdr:colOff>
      <xdr:row>92</xdr:row>
      <xdr:rowOff>94118</xdr:rowOff>
    </xdr:to>
    <xdr:pic>
      <xdr:nvPicPr>
        <xdr:cNvPr id="10" name="Image 9">
          <a:hlinkClick xmlns:r="http://schemas.openxmlformats.org/officeDocument/2006/relationships" r:id="rId1"/>
          <a:extLst>
            <a:ext uri="{FF2B5EF4-FFF2-40B4-BE49-F238E27FC236}">
              <a16:creationId xmlns:a16="http://schemas.microsoft.com/office/drawing/2014/main" id="{C3570D97-623C-48DD-A475-4F7E249EC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5965716"/>
          <a:ext cx="865188" cy="865188"/>
        </a:xfrm>
        <a:prstGeom prst="rect">
          <a:avLst/>
        </a:prstGeom>
      </xdr:spPr>
    </xdr:pic>
    <xdr:clientData/>
  </xdr:twoCellAnchor>
  <xdr:twoCellAnchor editAs="oneCell">
    <xdr:from>
      <xdr:col>3</xdr:col>
      <xdr:colOff>960060</xdr:colOff>
      <xdr:row>96</xdr:row>
      <xdr:rowOff>166308</xdr:rowOff>
    </xdr:from>
    <xdr:to>
      <xdr:col>3</xdr:col>
      <xdr:colOff>1825248</xdr:colOff>
      <xdr:row>100</xdr:row>
      <xdr:rowOff>147032</xdr:rowOff>
    </xdr:to>
    <xdr:pic>
      <xdr:nvPicPr>
        <xdr:cNvPr id="11" name="Image 10">
          <a:hlinkClick xmlns:r="http://schemas.openxmlformats.org/officeDocument/2006/relationships" r:id="rId1"/>
          <a:extLst>
            <a:ext uri="{FF2B5EF4-FFF2-40B4-BE49-F238E27FC236}">
              <a16:creationId xmlns:a16="http://schemas.microsoft.com/office/drawing/2014/main" id="{9C2FB18C-BF78-4789-B469-2306AB7CBC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7810237"/>
          <a:ext cx="865188" cy="865188"/>
        </a:xfrm>
        <a:prstGeom prst="rect">
          <a:avLst/>
        </a:prstGeom>
      </xdr:spPr>
    </xdr:pic>
    <xdr:clientData/>
  </xdr:twoCellAnchor>
  <xdr:twoCellAnchor editAs="oneCell">
    <xdr:from>
      <xdr:col>2</xdr:col>
      <xdr:colOff>982738</xdr:colOff>
      <xdr:row>121</xdr:row>
      <xdr:rowOff>166310</xdr:rowOff>
    </xdr:from>
    <xdr:to>
      <xdr:col>2</xdr:col>
      <xdr:colOff>1847926</xdr:colOff>
      <xdr:row>128</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EE75A9DB-8F3E-4F3F-B4B3-89FCBB5A0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6458334"/>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660727B9-49FA-45D2-8BF9-65AFD7BB3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D9E68DDF-C666-490A-89D0-555048A7A79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18C1EE8-A298-41D7-8C6D-FBCE6C981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718155</xdr:colOff>
      <xdr:row>17</xdr:row>
      <xdr:rowOff>136071</xdr:rowOff>
    </xdr:from>
    <xdr:to>
      <xdr:col>1</xdr:col>
      <xdr:colOff>1583343</xdr:colOff>
      <xdr:row>21</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34C36164-47E7-4724-BAEB-2F8771067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8572" y="6493631"/>
          <a:ext cx="865188" cy="865188"/>
        </a:xfrm>
        <a:prstGeom prst="rect">
          <a:avLst/>
        </a:prstGeom>
      </xdr:spPr>
    </xdr:pic>
    <xdr:clientData/>
  </xdr:twoCellAnchor>
  <xdr:twoCellAnchor editAs="oneCell">
    <xdr:from>
      <xdr:col>1</xdr:col>
      <xdr:colOff>846666</xdr:colOff>
      <xdr:row>31</xdr:row>
      <xdr:rowOff>211667</xdr:rowOff>
    </xdr:from>
    <xdr:to>
      <xdr:col>1</xdr:col>
      <xdr:colOff>1711854</xdr:colOff>
      <xdr:row>36</xdr:row>
      <xdr:rowOff>10962</xdr:rowOff>
    </xdr:to>
    <xdr:pic>
      <xdr:nvPicPr>
        <xdr:cNvPr id="9" name="Image 8">
          <a:hlinkClick xmlns:r="http://schemas.openxmlformats.org/officeDocument/2006/relationships" r:id="rId1"/>
          <a:extLst>
            <a:ext uri="{FF2B5EF4-FFF2-40B4-BE49-F238E27FC236}">
              <a16:creationId xmlns:a16="http://schemas.microsoft.com/office/drawing/2014/main" id="{A201AB59-14C9-4A59-A538-141E62D73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17083" y="12042322"/>
          <a:ext cx="865188" cy="865188"/>
        </a:xfrm>
        <a:prstGeom prst="rect">
          <a:avLst/>
        </a:prstGeom>
      </xdr:spPr>
    </xdr:pic>
    <xdr:clientData/>
  </xdr:twoCellAnchor>
  <xdr:twoCellAnchor editAs="oneCell">
    <xdr:from>
      <xdr:col>3</xdr:col>
      <xdr:colOff>929822</xdr:colOff>
      <xdr:row>88</xdr:row>
      <xdr:rowOff>15118</xdr:rowOff>
    </xdr:from>
    <xdr:to>
      <xdr:col>3</xdr:col>
      <xdr:colOff>1795010</xdr:colOff>
      <xdr:row>92</xdr:row>
      <xdr:rowOff>78996</xdr:rowOff>
    </xdr:to>
    <xdr:pic>
      <xdr:nvPicPr>
        <xdr:cNvPr id="10" name="Image 9">
          <a:hlinkClick xmlns:r="http://schemas.openxmlformats.org/officeDocument/2006/relationships" r:id="rId1"/>
          <a:extLst>
            <a:ext uri="{FF2B5EF4-FFF2-40B4-BE49-F238E27FC236}">
              <a16:creationId xmlns:a16="http://schemas.microsoft.com/office/drawing/2014/main" id="{8D196B62-208E-4F49-AE09-79D7CAC3E9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2" y="17454939"/>
          <a:ext cx="865188" cy="865188"/>
        </a:xfrm>
        <a:prstGeom prst="rect">
          <a:avLst/>
        </a:prstGeom>
      </xdr:spPr>
    </xdr:pic>
    <xdr:clientData/>
  </xdr:twoCellAnchor>
  <xdr:twoCellAnchor editAs="oneCell">
    <xdr:from>
      <xdr:col>3</xdr:col>
      <xdr:colOff>952500</xdr:colOff>
      <xdr:row>96</xdr:row>
      <xdr:rowOff>75596</xdr:rowOff>
    </xdr:from>
    <xdr:to>
      <xdr:col>3</xdr:col>
      <xdr:colOff>1817688</xdr:colOff>
      <xdr:row>100</xdr:row>
      <xdr:rowOff>56320</xdr:rowOff>
    </xdr:to>
    <xdr:pic>
      <xdr:nvPicPr>
        <xdr:cNvPr id="11" name="Image 10">
          <a:hlinkClick xmlns:r="http://schemas.openxmlformats.org/officeDocument/2006/relationships" r:id="rId1"/>
          <a:extLst>
            <a:ext uri="{FF2B5EF4-FFF2-40B4-BE49-F238E27FC236}">
              <a16:creationId xmlns:a16="http://schemas.microsoft.com/office/drawing/2014/main" id="{1661846E-C79A-4307-AF85-2B38E0B038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9223870"/>
          <a:ext cx="865188" cy="865188"/>
        </a:xfrm>
        <a:prstGeom prst="rect">
          <a:avLst/>
        </a:prstGeom>
      </xdr:spPr>
    </xdr:pic>
    <xdr:clientData/>
  </xdr:twoCellAnchor>
  <xdr:twoCellAnchor editAs="oneCell">
    <xdr:from>
      <xdr:col>2</xdr:col>
      <xdr:colOff>937381</xdr:colOff>
      <xdr:row>121</xdr:row>
      <xdr:rowOff>90714</xdr:rowOff>
    </xdr:from>
    <xdr:to>
      <xdr:col>2</xdr:col>
      <xdr:colOff>1802569</xdr:colOff>
      <xdr:row>128</xdr:row>
      <xdr:rowOff>3402</xdr:rowOff>
    </xdr:to>
    <xdr:pic>
      <xdr:nvPicPr>
        <xdr:cNvPr id="12" name="Image 11">
          <a:hlinkClick xmlns:r="http://schemas.openxmlformats.org/officeDocument/2006/relationships" r:id="rId1"/>
          <a:extLst>
            <a:ext uri="{FF2B5EF4-FFF2-40B4-BE49-F238E27FC236}">
              <a16:creationId xmlns:a16="http://schemas.microsoft.com/office/drawing/2014/main" id="{26ACF13B-6720-4E4D-AAB2-47631E0C3C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0060" y="27887083"/>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AA8CD264-CB8D-437B-B9FC-F10FDDA391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681964"/>
          <a:ext cx="865188" cy="8651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44771FDF-D952-4A00-A4CF-83253C269873}"/>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AE63438-B481-4FAA-A16C-4FA1B0002D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733274</xdr:colOff>
      <xdr:row>17</xdr:row>
      <xdr:rowOff>166309</xdr:rowOff>
    </xdr:from>
    <xdr:to>
      <xdr:col>1</xdr:col>
      <xdr:colOff>1598462</xdr:colOff>
      <xdr:row>22</xdr:row>
      <xdr:rowOff>10961</xdr:rowOff>
    </xdr:to>
    <xdr:pic>
      <xdr:nvPicPr>
        <xdr:cNvPr id="8" name="Image 7">
          <a:hlinkClick xmlns:r="http://schemas.openxmlformats.org/officeDocument/2006/relationships" r:id="rId1"/>
          <a:extLst>
            <a:ext uri="{FF2B5EF4-FFF2-40B4-BE49-F238E27FC236}">
              <a16:creationId xmlns:a16="http://schemas.microsoft.com/office/drawing/2014/main" id="{CDC00213-C1A6-499C-AF3D-94B4D864C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1" y="5382380"/>
          <a:ext cx="865188" cy="865188"/>
        </a:xfrm>
        <a:prstGeom prst="rect">
          <a:avLst/>
        </a:prstGeom>
      </xdr:spPr>
    </xdr:pic>
    <xdr:clientData/>
  </xdr:twoCellAnchor>
  <xdr:twoCellAnchor editAs="oneCell">
    <xdr:from>
      <xdr:col>1</xdr:col>
      <xdr:colOff>665238</xdr:colOff>
      <xdr:row>31</xdr:row>
      <xdr:rowOff>166309</xdr:rowOff>
    </xdr:from>
    <xdr:to>
      <xdr:col>1</xdr:col>
      <xdr:colOff>1530426</xdr:colOff>
      <xdr:row>35</xdr:row>
      <xdr:rowOff>147033</xdr:rowOff>
    </xdr:to>
    <xdr:pic>
      <xdr:nvPicPr>
        <xdr:cNvPr id="9" name="Image 8">
          <a:hlinkClick xmlns:r="http://schemas.openxmlformats.org/officeDocument/2006/relationships" r:id="rId1"/>
          <a:extLst>
            <a:ext uri="{FF2B5EF4-FFF2-40B4-BE49-F238E27FC236}">
              <a16:creationId xmlns:a16="http://schemas.microsoft.com/office/drawing/2014/main" id="{71A02461-D697-4533-A72D-90D9BCA008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10855476"/>
          <a:ext cx="865188" cy="865188"/>
        </a:xfrm>
        <a:prstGeom prst="rect">
          <a:avLst/>
        </a:prstGeom>
      </xdr:spPr>
    </xdr:pic>
    <xdr:clientData/>
  </xdr:twoCellAnchor>
  <xdr:twoCellAnchor editAs="oneCell">
    <xdr:from>
      <xdr:col>3</xdr:col>
      <xdr:colOff>997858</xdr:colOff>
      <xdr:row>88</xdr:row>
      <xdr:rowOff>120953</xdr:rowOff>
    </xdr:from>
    <xdr:to>
      <xdr:col>3</xdr:col>
      <xdr:colOff>1863046</xdr:colOff>
      <xdr:row>92</xdr:row>
      <xdr:rowOff>184831</xdr:rowOff>
    </xdr:to>
    <xdr:pic>
      <xdr:nvPicPr>
        <xdr:cNvPr id="10" name="Image 9">
          <a:hlinkClick xmlns:r="http://schemas.openxmlformats.org/officeDocument/2006/relationships" r:id="rId1"/>
          <a:extLst>
            <a:ext uri="{FF2B5EF4-FFF2-40B4-BE49-F238E27FC236}">
              <a16:creationId xmlns:a16="http://schemas.microsoft.com/office/drawing/2014/main" id="{1B1B59F6-5B32-4784-892D-EA6000C6B5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44168" y="16056429"/>
          <a:ext cx="865188" cy="865188"/>
        </a:xfrm>
        <a:prstGeom prst="rect">
          <a:avLst/>
        </a:prstGeom>
      </xdr:spPr>
    </xdr:pic>
    <xdr:clientData/>
  </xdr:twoCellAnchor>
  <xdr:twoCellAnchor editAs="oneCell">
    <xdr:from>
      <xdr:col>3</xdr:col>
      <xdr:colOff>1028095</xdr:colOff>
      <xdr:row>97</xdr:row>
      <xdr:rowOff>15120</xdr:rowOff>
    </xdr:from>
    <xdr:to>
      <xdr:col>3</xdr:col>
      <xdr:colOff>1893283</xdr:colOff>
      <xdr:row>100</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42D7DE34-00C2-40EA-89DB-77F20CF976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4405" y="17840477"/>
          <a:ext cx="865188" cy="865188"/>
        </a:xfrm>
        <a:prstGeom prst="rect">
          <a:avLst/>
        </a:prstGeom>
      </xdr:spPr>
    </xdr:pic>
    <xdr:clientData/>
  </xdr:twoCellAnchor>
  <xdr:twoCellAnchor editAs="oneCell">
    <xdr:from>
      <xdr:col>2</xdr:col>
      <xdr:colOff>801309</xdr:colOff>
      <xdr:row>121</xdr:row>
      <xdr:rowOff>105833</xdr:rowOff>
    </xdr:from>
    <xdr:to>
      <xdr:col>2</xdr:col>
      <xdr:colOff>1666497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08862349-B240-43DB-AE48-41AEEB80A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63988" y="26397857"/>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EEA0F97C-F5C9-423C-A4D1-9D4CE6E8A5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2667000</xdr:colOff>
      <xdr:row>95</xdr:row>
      <xdr:rowOff>47625</xdr:rowOff>
    </xdr:from>
    <xdr:to>
      <xdr:col>3</xdr:col>
      <xdr:colOff>2627313</xdr:colOff>
      <xdr:row>95</xdr:row>
      <xdr:rowOff>373062</xdr:rowOff>
    </xdr:to>
    <xdr:cxnSp macro="">
      <xdr:nvCxnSpPr>
        <xdr:cNvPr id="7" name="Connecteur : en arc 6">
          <a:extLst>
            <a:ext uri="{FF2B5EF4-FFF2-40B4-BE49-F238E27FC236}">
              <a16:creationId xmlns:a16="http://schemas.microsoft.com/office/drawing/2014/main" id="{45AB155C-2010-423F-B0C6-E6C85A204A97}"/>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6F7289-78C8-4DF6-B95A-10697D92C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211667</xdr:rowOff>
    </xdr:from>
    <xdr:to>
      <xdr:col>1</xdr:col>
      <xdr:colOff>1575784</xdr:colOff>
      <xdr:row>22</xdr:row>
      <xdr:rowOff>56320</xdr:rowOff>
    </xdr:to>
    <xdr:pic>
      <xdr:nvPicPr>
        <xdr:cNvPr id="8" name="Image 7">
          <a:hlinkClick xmlns:r="http://schemas.openxmlformats.org/officeDocument/2006/relationships" r:id="rId1"/>
          <a:extLst>
            <a:ext uri="{FF2B5EF4-FFF2-40B4-BE49-F238E27FC236}">
              <a16:creationId xmlns:a16="http://schemas.microsoft.com/office/drawing/2014/main" id="{F921BD2B-7D57-493B-8C7C-8919A60E47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6569227"/>
          <a:ext cx="865188" cy="865188"/>
        </a:xfrm>
        <a:prstGeom prst="rect">
          <a:avLst/>
        </a:prstGeom>
      </xdr:spPr>
    </xdr:pic>
    <xdr:clientData/>
  </xdr:twoCellAnchor>
  <xdr:twoCellAnchor editAs="oneCell">
    <xdr:from>
      <xdr:col>1</xdr:col>
      <xdr:colOff>642560</xdr:colOff>
      <xdr:row>31</xdr:row>
      <xdr:rowOff>204107</xdr:rowOff>
    </xdr:from>
    <xdr:to>
      <xdr:col>1</xdr:col>
      <xdr:colOff>1507748</xdr:colOff>
      <xdr:row>36</xdr:row>
      <xdr:rowOff>3402</xdr:rowOff>
    </xdr:to>
    <xdr:pic>
      <xdr:nvPicPr>
        <xdr:cNvPr id="9" name="Image 8">
          <a:hlinkClick xmlns:r="http://schemas.openxmlformats.org/officeDocument/2006/relationships" r:id="rId1"/>
          <a:extLst>
            <a:ext uri="{FF2B5EF4-FFF2-40B4-BE49-F238E27FC236}">
              <a16:creationId xmlns:a16="http://schemas.microsoft.com/office/drawing/2014/main" id="{D1172A76-8C1C-4802-86F8-262754551D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034762"/>
          <a:ext cx="865188" cy="865188"/>
        </a:xfrm>
        <a:prstGeom prst="rect">
          <a:avLst/>
        </a:prstGeom>
      </xdr:spPr>
    </xdr:pic>
    <xdr:clientData/>
  </xdr:twoCellAnchor>
  <xdr:twoCellAnchor editAs="oneCell">
    <xdr:from>
      <xdr:col>1</xdr:col>
      <xdr:colOff>544286</xdr:colOff>
      <xdr:row>47</xdr:row>
      <xdr:rowOff>15119</xdr:rowOff>
    </xdr:from>
    <xdr:to>
      <xdr:col>1</xdr:col>
      <xdr:colOff>1409474</xdr:colOff>
      <xdr:row>51</xdr:row>
      <xdr:rowOff>154593</xdr:rowOff>
    </xdr:to>
    <xdr:pic>
      <xdr:nvPicPr>
        <xdr:cNvPr id="10" name="Image 9">
          <a:hlinkClick xmlns:r="http://schemas.openxmlformats.org/officeDocument/2006/relationships" r:id="rId1"/>
          <a:extLst>
            <a:ext uri="{FF2B5EF4-FFF2-40B4-BE49-F238E27FC236}">
              <a16:creationId xmlns:a16="http://schemas.microsoft.com/office/drawing/2014/main" id="{E36884CF-83C9-41B6-BA4D-A6D91FFCA1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3" y="16252976"/>
          <a:ext cx="865188" cy="865188"/>
        </a:xfrm>
        <a:prstGeom prst="rect">
          <a:avLst/>
        </a:prstGeom>
      </xdr:spPr>
    </xdr:pic>
    <xdr:clientData/>
  </xdr:twoCellAnchor>
  <xdr:twoCellAnchor editAs="oneCell">
    <xdr:from>
      <xdr:col>3</xdr:col>
      <xdr:colOff>1020536</xdr:colOff>
      <xdr:row>68</xdr:row>
      <xdr:rowOff>98274</xdr:rowOff>
    </xdr:from>
    <xdr:to>
      <xdr:col>3</xdr:col>
      <xdr:colOff>1885724</xdr:colOff>
      <xdr:row>72</xdr:row>
      <xdr:rowOff>162152</xdr:rowOff>
    </xdr:to>
    <xdr:pic>
      <xdr:nvPicPr>
        <xdr:cNvPr id="11" name="Image 10">
          <a:hlinkClick xmlns:r="http://schemas.openxmlformats.org/officeDocument/2006/relationships" r:id="rId1"/>
          <a:extLst>
            <a:ext uri="{FF2B5EF4-FFF2-40B4-BE49-F238E27FC236}">
              <a16:creationId xmlns:a16="http://schemas.microsoft.com/office/drawing/2014/main" id="{BE25E0F1-CB13-467C-A907-1EF2FE5B0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2474464"/>
          <a:ext cx="865188" cy="865188"/>
        </a:xfrm>
        <a:prstGeom prst="rect">
          <a:avLst/>
        </a:prstGeom>
      </xdr:spPr>
    </xdr:pic>
    <xdr:clientData/>
  </xdr:twoCellAnchor>
  <xdr:twoCellAnchor editAs="oneCell">
    <xdr:from>
      <xdr:col>3</xdr:col>
      <xdr:colOff>1043214</xdr:colOff>
      <xdr:row>76</xdr:row>
      <xdr:rowOff>143631</xdr:rowOff>
    </xdr:from>
    <xdr:to>
      <xdr:col>3</xdr:col>
      <xdr:colOff>1908402</xdr:colOff>
      <xdr:row>80</xdr:row>
      <xdr:rowOff>124355</xdr:rowOff>
    </xdr:to>
    <xdr:pic>
      <xdr:nvPicPr>
        <xdr:cNvPr id="12" name="Image 11">
          <a:hlinkClick xmlns:r="http://schemas.openxmlformats.org/officeDocument/2006/relationships" r:id="rId1"/>
          <a:extLst>
            <a:ext uri="{FF2B5EF4-FFF2-40B4-BE49-F238E27FC236}">
              <a16:creationId xmlns:a16="http://schemas.microsoft.com/office/drawing/2014/main" id="{290F0316-68E5-4F73-B18B-FF79EA90B1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4228274"/>
          <a:ext cx="865188" cy="865188"/>
        </a:xfrm>
        <a:prstGeom prst="rect">
          <a:avLst/>
        </a:prstGeom>
      </xdr:spPr>
    </xdr:pic>
    <xdr:clientData/>
  </xdr:twoCellAnchor>
  <xdr:twoCellAnchor editAs="oneCell">
    <xdr:from>
      <xdr:col>2</xdr:col>
      <xdr:colOff>1058333</xdr:colOff>
      <xdr:row>101</xdr:row>
      <xdr:rowOff>173870</xdr:rowOff>
    </xdr:from>
    <xdr:to>
      <xdr:col>2</xdr:col>
      <xdr:colOff>1923521</xdr:colOff>
      <xdr:row>108</xdr:row>
      <xdr:rowOff>86558</xdr:rowOff>
    </xdr:to>
    <xdr:pic>
      <xdr:nvPicPr>
        <xdr:cNvPr id="13" name="Image 12">
          <a:hlinkClick xmlns:r="http://schemas.openxmlformats.org/officeDocument/2006/relationships" r:id="rId1"/>
          <a:extLst>
            <a:ext uri="{FF2B5EF4-FFF2-40B4-BE49-F238E27FC236}">
              <a16:creationId xmlns:a16="http://schemas.microsoft.com/office/drawing/2014/main" id="{6FEFFD90-8A0E-4CA7-99E4-E5826FDCD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21012" y="32906608"/>
          <a:ext cx="865188" cy="865188"/>
        </a:xfrm>
        <a:prstGeom prst="rect">
          <a:avLst/>
        </a:prstGeom>
      </xdr:spPr>
    </xdr:pic>
    <xdr:clientData/>
  </xdr:twoCellAnchor>
  <xdr:twoCellAnchor editAs="oneCell">
    <xdr:from>
      <xdr:col>3</xdr:col>
      <xdr:colOff>0</xdr:colOff>
      <xdr:row>121</xdr:row>
      <xdr:rowOff>0</xdr:rowOff>
    </xdr:from>
    <xdr:to>
      <xdr:col>3</xdr:col>
      <xdr:colOff>865188</xdr:colOff>
      <xdr:row>125</xdr:row>
      <xdr:rowOff>139473</xdr:rowOff>
    </xdr:to>
    <xdr:pic>
      <xdr:nvPicPr>
        <xdr:cNvPr id="14" name="Image 13">
          <a:hlinkClick xmlns:r="http://schemas.openxmlformats.org/officeDocument/2006/relationships" r:id="rId1"/>
          <a:extLst>
            <a:ext uri="{FF2B5EF4-FFF2-40B4-BE49-F238E27FC236}">
              <a16:creationId xmlns:a16="http://schemas.microsoft.com/office/drawing/2014/main" id="{47131878-60F9-41D2-8AAC-917F4FE12F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6618333"/>
          <a:ext cx="865188" cy="8651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1747761</xdr:colOff>
      <xdr:row>104</xdr:row>
      <xdr:rowOff>109263</xdr:rowOff>
    </xdr:to>
    <xdr:pic>
      <xdr:nvPicPr>
        <xdr:cNvPr id="2" name="Image 1">
          <a:extLst>
            <a:ext uri="{FF2B5EF4-FFF2-40B4-BE49-F238E27FC236}">
              <a16:creationId xmlns:a16="http://schemas.microsoft.com/office/drawing/2014/main" id="{E62A0851-AF09-47C1-9939-50410DE9A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F43333AB-FD75-44EF-BF67-79AEBC5273D1}"/>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D671346B-FE24-458D-BB06-13CE678EF2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143631</xdr:rowOff>
    </xdr:from>
    <xdr:to>
      <xdr:col>1</xdr:col>
      <xdr:colOff>1537986</xdr:colOff>
      <xdr:row>21</xdr:row>
      <xdr:rowOff>169711</xdr:rowOff>
    </xdr:to>
    <xdr:pic>
      <xdr:nvPicPr>
        <xdr:cNvPr id="8" name="Image 7">
          <a:hlinkClick xmlns:r="http://schemas.openxmlformats.org/officeDocument/2006/relationships" r:id="rId2"/>
          <a:extLst>
            <a:ext uri="{FF2B5EF4-FFF2-40B4-BE49-F238E27FC236}">
              <a16:creationId xmlns:a16="http://schemas.microsoft.com/office/drawing/2014/main" id="{0F4E1FA5-6DB4-44A6-A081-24747BCA0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5359702"/>
          <a:ext cx="865188" cy="865188"/>
        </a:xfrm>
        <a:prstGeom prst="rect">
          <a:avLst/>
        </a:prstGeom>
      </xdr:spPr>
    </xdr:pic>
    <xdr:clientData/>
  </xdr:twoCellAnchor>
  <xdr:twoCellAnchor editAs="oneCell">
    <xdr:from>
      <xdr:col>1</xdr:col>
      <xdr:colOff>619881</xdr:colOff>
      <xdr:row>31</xdr:row>
      <xdr:rowOff>204107</xdr:rowOff>
    </xdr:from>
    <xdr:to>
      <xdr:col>1</xdr:col>
      <xdr:colOff>1485069</xdr:colOff>
      <xdr:row>36</xdr:row>
      <xdr:rowOff>3402</xdr:rowOff>
    </xdr:to>
    <xdr:pic>
      <xdr:nvPicPr>
        <xdr:cNvPr id="9" name="Image 8">
          <a:hlinkClick xmlns:r="http://schemas.openxmlformats.org/officeDocument/2006/relationships" r:id="rId2"/>
          <a:extLst>
            <a:ext uri="{FF2B5EF4-FFF2-40B4-BE49-F238E27FC236}">
              <a16:creationId xmlns:a16="http://schemas.microsoft.com/office/drawing/2014/main" id="{5B04AD8D-AB3A-45F7-8EAE-0D9F834CA6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0298" y="9978571"/>
          <a:ext cx="865188" cy="865188"/>
        </a:xfrm>
        <a:prstGeom prst="rect">
          <a:avLst/>
        </a:prstGeom>
      </xdr:spPr>
    </xdr:pic>
    <xdr:clientData/>
  </xdr:twoCellAnchor>
  <xdr:twoCellAnchor editAs="oneCell">
    <xdr:from>
      <xdr:col>1</xdr:col>
      <xdr:colOff>627441</xdr:colOff>
      <xdr:row>47</xdr:row>
      <xdr:rowOff>83155</xdr:rowOff>
    </xdr:from>
    <xdr:to>
      <xdr:col>1</xdr:col>
      <xdr:colOff>1492629</xdr:colOff>
      <xdr:row>51</xdr:row>
      <xdr:rowOff>109236</xdr:rowOff>
    </xdr:to>
    <xdr:pic>
      <xdr:nvPicPr>
        <xdr:cNvPr id="10" name="Image 9">
          <a:hlinkClick xmlns:r="http://schemas.openxmlformats.org/officeDocument/2006/relationships" r:id="rId2"/>
          <a:extLst>
            <a:ext uri="{FF2B5EF4-FFF2-40B4-BE49-F238E27FC236}">
              <a16:creationId xmlns:a16="http://schemas.microsoft.com/office/drawing/2014/main" id="{786A3EAF-E188-4953-91BB-004639FBB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7858" y="14264822"/>
          <a:ext cx="865188" cy="865188"/>
        </a:xfrm>
        <a:prstGeom prst="rect">
          <a:avLst/>
        </a:prstGeom>
      </xdr:spPr>
    </xdr:pic>
    <xdr:clientData/>
  </xdr:twoCellAnchor>
  <xdr:twoCellAnchor editAs="oneCell">
    <xdr:from>
      <xdr:col>1</xdr:col>
      <xdr:colOff>718155</xdr:colOff>
      <xdr:row>60</xdr:row>
      <xdr:rowOff>257024</xdr:rowOff>
    </xdr:from>
    <xdr:to>
      <xdr:col>1</xdr:col>
      <xdr:colOff>1583343</xdr:colOff>
      <xdr:row>79</xdr:row>
      <xdr:rowOff>101676</xdr:rowOff>
    </xdr:to>
    <xdr:pic>
      <xdr:nvPicPr>
        <xdr:cNvPr id="11" name="Image 10">
          <a:hlinkClick xmlns:r="http://schemas.openxmlformats.org/officeDocument/2006/relationships" r:id="rId2"/>
          <a:extLst>
            <a:ext uri="{FF2B5EF4-FFF2-40B4-BE49-F238E27FC236}">
              <a16:creationId xmlns:a16="http://schemas.microsoft.com/office/drawing/2014/main" id="{F743A047-7B0E-4BA0-827E-2B99832694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8572" y="19095357"/>
          <a:ext cx="865188" cy="865188"/>
        </a:xfrm>
        <a:prstGeom prst="rect">
          <a:avLst/>
        </a:prstGeom>
      </xdr:spPr>
    </xdr:pic>
    <xdr:clientData/>
  </xdr:twoCellAnchor>
  <xdr:twoCellAnchor editAs="oneCell">
    <xdr:from>
      <xdr:col>3</xdr:col>
      <xdr:colOff>1005416</xdr:colOff>
      <xdr:row>88</xdr:row>
      <xdr:rowOff>1</xdr:rowOff>
    </xdr:from>
    <xdr:to>
      <xdr:col>3</xdr:col>
      <xdr:colOff>1870604</xdr:colOff>
      <xdr:row>92</xdr:row>
      <xdr:rowOff>63879</xdr:rowOff>
    </xdr:to>
    <xdr:pic>
      <xdr:nvPicPr>
        <xdr:cNvPr id="12" name="Image 11">
          <a:hlinkClick xmlns:r="http://schemas.openxmlformats.org/officeDocument/2006/relationships" r:id="rId2"/>
          <a:extLst>
            <a:ext uri="{FF2B5EF4-FFF2-40B4-BE49-F238E27FC236}">
              <a16:creationId xmlns:a16="http://schemas.microsoft.com/office/drawing/2014/main" id="{791A08C1-B4B8-4B9E-8223-21AEAB2723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51726" y="21741191"/>
          <a:ext cx="865188" cy="865188"/>
        </a:xfrm>
        <a:prstGeom prst="rect">
          <a:avLst/>
        </a:prstGeom>
      </xdr:spPr>
    </xdr:pic>
    <xdr:clientData/>
  </xdr:twoCellAnchor>
  <xdr:twoCellAnchor editAs="oneCell">
    <xdr:from>
      <xdr:col>3</xdr:col>
      <xdr:colOff>1020536</xdr:colOff>
      <xdr:row>96</xdr:row>
      <xdr:rowOff>68035</xdr:rowOff>
    </xdr:from>
    <xdr:to>
      <xdr:col>3</xdr:col>
      <xdr:colOff>1885724</xdr:colOff>
      <xdr:row>100</xdr:row>
      <xdr:rowOff>48759</xdr:rowOff>
    </xdr:to>
    <xdr:pic>
      <xdr:nvPicPr>
        <xdr:cNvPr id="13" name="Image 12">
          <a:hlinkClick xmlns:r="http://schemas.openxmlformats.org/officeDocument/2006/relationships" r:id="rId2"/>
          <a:extLst>
            <a:ext uri="{FF2B5EF4-FFF2-40B4-BE49-F238E27FC236}">
              <a16:creationId xmlns:a16="http://schemas.microsoft.com/office/drawing/2014/main" id="{C2F70C17-0116-462A-8E22-1A151784E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66846" y="23517678"/>
          <a:ext cx="865188" cy="865188"/>
        </a:xfrm>
        <a:prstGeom prst="rect">
          <a:avLst/>
        </a:prstGeom>
      </xdr:spPr>
    </xdr:pic>
    <xdr:clientData/>
  </xdr:twoCellAnchor>
  <xdr:twoCellAnchor editAs="oneCell">
    <xdr:from>
      <xdr:col>2</xdr:col>
      <xdr:colOff>960059</xdr:colOff>
      <xdr:row>125</xdr:row>
      <xdr:rowOff>37797</xdr:rowOff>
    </xdr:from>
    <xdr:to>
      <xdr:col>2</xdr:col>
      <xdr:colOff>1825247</xdr:colOff>
      <xdr:row>128</xdr:row>
      <xdr:rowOff>131914</xdr:rowOff>
    </xdr:to>
    <xdr:pic>
      <xdr:nvPicPr>
        <xdr:cNvPr id="14" name="Image 13">
          <a:hlinkClick xmlns:r="http://schemas.openxmlformats.org/officeDocument/2006/relationships" r:id="rId2"/>
          <a:extLst>
            <a:ext uri="{FF2B5EF4-FFF2-40B4-BE49-F238E27FC236}">
              <a16:creationId xmlns:a16="http://schemas.microsoft.com/office/drawing/2014/main" id="{9BE1BAF9-01B6-47CD-8B1A-EE99D1221A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522738" y="32316964"/>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139473</xdr:rowOff>
    </xdr:to>
    <xdr:pic>
      <xdr:nvPicPr>
        <xdr:cNvPr id="15" name="Image 14">
          <a:hlinkClick xmlns:r="http://schemas.openxmlformats.org/officeDocument/2006/relationships" r:id="rId2"/>
          <a:extLst>
            <a:ext uri="{FF2B5EF4-FFF2-40B4-BE49-F238E27FC236}">
              <a16:creationId xmlns:a16="http://schemas.microsoft.com/office/drawing/2014/main" id="{4C43EED0-CFCE-44D5-A396-2E4B396372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5983333"/>
          <a:ext cx="865188" cy="8651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0BF06257-5EC6-4894-89F2-9001A4D0F64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A20E749-E929-4E89-8091-2EB4131F7C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551845</xdr:colOff>
      <xdr:row>17</xdr:row>
      <xdr:rowOff>181428</xdr:rowOff>
    </xdr:from>
    <xdr:to>
      <xdr:col>1</xdr:col>
      <xdr:colOff>1417033</xdr:colOff>
      <xdr:row>22</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549269B3-53DC-40A5-8176-AC21D0F8A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6538988"/>
          <a:ext cx="865188" cy="865188"/>
        </a:xfrm>
        <a:prstGeom prst="rect">
          <a:avLst/>
        </a:prstGeom>
      </xdr:spPr>
    </xdr:pic>
    <xdr:clientData/>
  </xdr:twoCellAnchor>
  <xdr:twoCellAnchor editAs="oneCell">
    <xdr:from>
      <xdr:col>1</xdr:col>
      <xdr:colOff>695476</xdr:colOff>
      <xdr:row>31</xdr:row>
      <xdr:rowOff>249463</xdr:rowOff>
    </xdr:from>
    <xdr:to>
      <xdr:col>1</xdr:col>
      <xdr:colOff>1560664</xdr:colOff>
      <xdr:row>36</xdr:row>
      <xdr:rowOff>48758</xdr:rowOff>
    </xdr:to>
    <xdr:pic>
      <xdr:nvPicPr>
        <xdr:cNvPr id="9" name="Image 8">
          <a:hlinkClick xmlns:r="http://schemas.openxmlformats.org/officeDocument/2006/relationships" r:id="rId1"/>
          <a:extLst>
            <a:ext uri="{FF2B5EF4-FFF2-40B4-BE49-F238E27FC236}">
              <a16:creationId xmlns:a16="http://schemas.microsoft.com/office/drawing/2014/main" id="{61CB1F3E-5640-419B-9F3A-BA34127B6C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2080118"/>
          <a:ext cx="865188" cy="865188"/>
        </a:xfrm>
        <a:prstGeom prst="rect">
          <a:avLst/>
        </a:prstGeom>
      </xdr:spPr>
    </xdr:pic>
    <xdr:clientData/>
  </xdr:twoCellAnchor>
  <xdr:twoCellAnchor editAs="oneCell">
    <xdr:from>
      <xdr:col>3</xdr:col>
      <xdr:colOff>914703</xdr:colOff>
      <xdr:row>50</xdr:row>
      <xdr:rowOff>173869</xdr:rowOff>
    </xdr:from>
    <xdr:to>
      <xdr:col>3</xdr:col>
      <xdr:colOff>1779891</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55CE131-224D-4291-91C5-A7C26EC0D2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3" y="17069405"/>
          <a:ext cx="865188" cy="865188"/>
        </a:xfrm>
        <a:prstGeom prst="rect">
          <a:avLst/>
        </a:prstGeom>
      </xdr:spPr>
    </xdr:pic>
    <xdr:clientData/>
  </xdr:twoCellAnchor>
  <xdr:twoCellAnchor editAs="oneCell">
    <xdr:from>
      <xdr:col>3</xdr:col>
      <xdr:colOff>899584</xdr:colOff>
      <xdr:row>96</xdr:row>
      <xdr:rowOff>173869</xdr:rowOff>
    </xdr:from>
    <xdr:to>
      <xdr:col>3</xdr:col>
      <xdr:colOff>1764772</xdr:colOff>
      <xdr:row>100</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169F3D6F-0E63-4DCA-8FF6-DDB2387FF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18959286"/>
          <a:ext cx="865188" cy="865188"/>
        </a:xfrm>
        <a:prstGeom prst="rect">
          <a:avLst/>
        </a:prstGeom>
      </xdr:spPr>
    </xdr:pic>
    <xdr:clientData/>
  </xdr:twoCellAnchor>
  <xdr:twoCellAnchor editAs="oneCell">
    <xdr:from>
      <xdr:col>2</xdr:col>
      <xdr:colOff>982738</xdr:colOff>
      <xdr:row>121</xdr:row>
      <xdr:rowOff>83155</xdr:rowOff>
    </xdr:from>
    <xdr:to>
      <xdr:col>2</xdr:col>
      <xdr:colOff>1847926</xdr:colOff>
      <xdr:row>127</xdr:row>
      <xdr:rowOff>290665</xdr:rowOff>
    </xdr:to>
    <xdr:pic>
      <xdr:nvPicPr>
        <xdr:cNvPr id="12" name="Image 11">
          <a:hlinkClick xmlns:r="http://schemas.openxmlformats.org/officeDocument/2006/relationships" r:id="rId1"/>
          <a:extLst>
            <a:ext uri="{FF2B5EF4-FFF2-40B4-BE49-F238E27FC236}">
              <a16:creationId xmlns:a16="http://schemas.microsoft.com/office/drawing/2014/main" id="{DE0D8FBB-1CC5-4C8A-9737-16C2530A61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45417" y="27516667"/>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FFBA6291-B68E-4E2F-9AE7-9D70A272A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6E50B190-854A-45E5-BE7E-6F60C00FE009}"/>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4718EBC-B9C8-4348-AB43-942549567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136072</xdr:rowOff>
    </xdr:from>
    <xdr:to>
      <xdr:col>1</xdr:col>
      <xdr:colOff>1485069</xdr:colOff>
      <xdr:row>20</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5286B7E4-480A-4BF8-93F8-AE10407DC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510893"/>
          <a:ext cx="865188" cy="865188"/>
        </a:xfrm>
        <a:prstGeom prst="rect">
          <a:avLst/>
        </a:prstGeom>
      </xdr:spPr>
    </xdr:pic>
    <xdr:clientData/>
  </xdr:twoCellAnchor>
  <xdr:twoCellAnchor editAs="oneCell">
    <xdr:from>
      <xdr:col>1</xdr:col>
      <xdr:colOff>619881</xdr:colOff>
      <xdr:row>30</xdr:row>
      <xdr:rowOff>166309</xdr:rowOff>
    </xdr:from>
    <xdr:to>
      <xdr:col>1</xdr:col>
      <xdr:colOff>1485069</xdr:colOff>
      <xdr:row>34</xdr:row>
      <xdr:rowOff>147032</xdr:rowOff>
    </xdr:to>
    <xdr:pic>
      <xdr:nvPicPr>
        <xdr:cNvPr id="9" name="Image 8">
          <a:hlinkClick xmlns:r="http://schemas.openxmlformats.org/officeDocument/2006/relationships" r:id="rId1"/>
          <a:extLst>
            <a:ext uri="{FF2B5EF4-FFF2-40B4-BE49-F238E27FC236}">
              <a16:creationId xmlns:a16="http://schemas.microsoft.com/office/drawing/2014/main" id="{1C6A97CE-9530-474C-9908-3BD8897DB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1588749"/>
          <a:ext cx="865188" cy="865188"/>
        </a:xfrm>
        <a:prstGeom prst="rect">
          <a:avLst/>
        </a:prstGeom>
      </xdr:spPr>
    </xdr:pic>
    <xdr:clientData/>
  </xdr:twoCellAnchor>
  <xdr:twoCellAnchor editAs="oneCell">
    <xdr:from>
      <xdr:col>3</xdr:col>
      <xdr:colOff>907142</xdr:colOff>
      <xdr:row>90</xdr:row>
      <xdr:rowOff>151191</xdr:rowOff>
    </xdr:from>
    <xdr:to>
      <xdr:col>3</xdr:col>
      <xdr:colOff>1772330</xdr:colOff>
      <xdr:row>95</xdr:row>
      <xdr:rowOff>33641</xdr:rowOff>
    </xdr:to>
    <xdr:pic>
      <xdr:nvPicPr>
        <xdr:cNvPr id="10" name="Image 9">
          <a:hlinkClick xmlns:r="http://schemas.openxmlformats.org/officeDocument/2006/relationships" r:id="rId1"/>
          <a:extLst>
            <a:ext uri="{FF2B5EF4-FFF2-40B4-BE49-F238E27FC236}">
              <a16:creationId xmlns:a16="http://schemas.microsoft.com/office/drawing/2014/main" id="{2CE9314B-666C-45E5-8803-9CF6F3CFA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17024048"/>
          <a:ext cx="865188" cy="865188"/>
        </a:xfrm>
        <a:prstGeom prst="rect">
          <a:avLst/>
        </a:prstGeom>
      </xdr:spPr>
    </xdr:pic>
    <xdr:clientData/>
  </xdr:twoCellAnchor>
  <xdr:twoCellAnchor editAs="oneCell">
    <xdr:from>
      <xdr:col>3</xdr:col>
      <xdr:colOff>967619</xdr:colOff>
      <xdr:row>99</xdr:row>
      <xdr:rowOff>151190</xdr:rowOff>
    </xdr:from>
    <xdr:to>
      <xdr:col>3</xdr:col>
      <xdr:colOff>1832807</xdr:colOff>
      <xdr:row>103</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B9C66048-227B-4163-B360-397BD78C57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8913928"/>
          <a:ext cx="865188" cy="865188"/>
        </a:xfrm>
        <a:prstGeom prst="rect">
          <a:avLst/>
        </a:prstGeom>
      </xdr:spPr>
    </xdr:pic>
    <xdr:clientData/>
  </xdr:twoCellAnchor>
  <xdr:twoCellAnchor editAs="oneCell">
    <xdr:from>
      <xdr:col>2</xdr:col>
      <xdr:colOff>952500</xdr:colOff>
      <xdr:row>128</xdr:row>
      <xdr:rowOff>105834</xdr:rowOff>
    </xdr:from>
    <xdr:to>
      <xdr:col>2</xdr:col>
      <xdr:colOff>1817688</xdr:colOff>
      <xdr:row>132</xdr:row>
      <xdr:rowOff>18522</xdr:rowOff>
    </xdr:to>
    <xdr:pic>
      <xdr:nvPicPr>
        <xdr:cNvPr id="12" name="Image 11">
          <a:hlinkClick xmlns:r="http://schemas.openxmlformats.org/officeDocument/2006/relationships" r:id="rId1"/>
          <a:extLst>
            <a:ext uri="{FF2B5EF4-FFF2-40B4-BE49-F238E27FC236}">
              <a16:creationId xmlns:a16="http://schemas.microsoft.com/office/drawing/2014/main" id="{37691DFE-8785-4AE4-B26B-065B66846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2799291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379C2321-C206-4605-AAB5-7891F4805D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409821"/>
          <a:ext cx="865188" cy="86518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1747761</xdr:colOff>
      <xdr:row>104</xdr:row>
      <xdr:rowOff>109263</xdr:rowOff>
    </xdr:to>
    <xdr:pic>
      <xdr:nvPicPr>
        <xdr:cNvPr id="2" name="Image 1">
          <a:extLst>
            <a:ext uri="{FF2B5EF4-FFF2-40B4-BE49-F238E27FC236}">
              <a16:creationId xmlns:a16="http://schemas.microsoft.com/office/drawing/2014/main" id="{E5D58563-C43A-4FE4-84C1-F31BA3A34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35AE1C15-0336-4661-9B5E-E19D21203AC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3047BBA9-DAED-4B02-A650-14C9AB9B44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672798</xdr:colOff>
      <xdr:row>17</xdr:row>
      <xdr:rowOff>128512</xdr:rowOff>
    </xdr:from>
    <xdr:to>
      <xdr:col>1</xdr:col>
      <xdr:colOff>1537986</xdr:colOff>
      <xdr:row>21</xdr:row>
      <xdr:rowOff>154593</xdr:rowOff>
    </xdr:to>
    <xdr:pic>
      <xdr:nvPicPr>
        <xdr:cNvPr id="8" name="Image 7">
          <a:hlinkClick xmlns:r="http://schemas.openxmlformats.org/officeDocument/2006/relationships" r:id="rId2"/>
          <a:extLst>
            <a:ext uri="{FF2B5EF4-FFF2-40B4-BE49-F238E27FC236}">
              <a16:creationId xmlns:a16="http://schemas.microsoft.com/office/drawing/2014/main" id="{B9B86658-53E1-4C82-9EDB-0E70859E8F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5" y="6486072"/>
          <a:ext cx="865188" cy="865188"/>
        </a:xfrm>
        <a:prstGeom prst="rect">
          <a:avLst/>
        </a:prstGeom>
      </xdr:spPr>
    </xdr:pic>
    <xdr:clientData/>
  </xdr:twoCellAnchor>
  <xdr:twoCellAnchor editAs="oneCell">
    <xdr:from>
      <xdr:col>1</xdr:col>
      <xdr:colOff>733274</xdr:colOff>
      <xdr:row>31</xdr:row>
      <xdr:rowOff>181428</xdr:rowOff>
    </xdr:from>
    <xdr:to>
      <xdr:col>1</xdr:col>
      <xdr:colOff>1598462</xdr:colOff>
      <xdr:row>35</xdr:row>
      <xdr:rowOff>162152</xdr:rowOff>
    </xdr:to>
    <xdr:pic>
      <xdr:nvPicPr>
        <xdr:cNvPr id="9" name="Image 8">
          <a:hlinkClick xmlns:r="http://schemas.openxmlformats.org/officeDocument/2006/relationships" r:id="rId2"/>
          <a:extLst>
            <a:ext uri="{FF2B5EF4-FFF2-40B4-BE49-F238E27FC236}">
              <a16:creationId xmlns:a16="http://schemas.microsoft.com/office/drawing/2014/main" id="{841DFEBB-34E3-45CC-9BE8-732196092E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2012083"/>
          <a:ext cx="865188" cy="865188"/>
        </a:xfrm>
        <a:prstGeom prst="rect">
          <a:avLst/>
        </a:prstGeom>
      </xdr:spPr>
    </xdr:pic>
    <xdr:clientData/>
  </xdr:twoCellAnchor>
  <xdr:twoCellAnchor editAs="oneCell">
    <xdr:from>
      <xdr:col>1</xdr:col>
      <xdr:colOff>733274</xdr:colOff>
      <xdr:row>47</xdr:row>
      <xdr:rowOff>219226</xdr:rowOff>
    </xdr:from>
    <xdr:to>
      <xdr:col>1</xdr:col>
      <xdr:colOff>1598462</xdr:colOff>
      <xdr:row>78</xdr:row>
      <xdr:rowOff>63878</xdr:rowOff>
    </xdr:to>
    <xdr:pic>
      <xdr:nvPicPr>
        <xdr:cNvPr id="10" name="Image 9">
          <a:hlinkClick xmlns:r="http://schemas.openxmlformats.org/officeDocument/2006/relationships" r:id="rId2"/>
          <a:extLst>
            <a:ext uri="{FF2B5EF4-FFF2-40B4-BE49-F238E27FC236}">
              <a16:creationId xmlns:a16="http://schemas.microsoft.com/office/drawing/2014/main" id="{ADE3B2A0-385D-4380-BBB4-D48B231854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16457083"/>
          <a:ext cx="865188" cy="865188"/>
        </a:xfrm>
        <a:prstGeom prst="rect">
          <a:avLst/>
        </a:prstGeom>
      </xdr:spPr>
    </xdr:pic>
    <xdr:clientData/>
  </xdr:twoCellAnchor>
  <xdr:twoCellAnchor editAs="oneCell">
    <xdr:from>
      <xdr:col>3</xdr:col>
      <xdr:colOff>982738</xdr:colOff>
      <xdr:row>88</xdr:row>
      <xdr:rowOff>7560</xdr:rowOff>
    </xdr:from>
    <xdr:to>
      <xdr:col>3</xdr:col>
      <xdr:colOff>1847926</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E067B1DF-931C-47B6-94BB-AA5EAE3F7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29048" y="19329703"/>
          <a:ext cx="865188" cy="865188"/>
        </a:xfrm>
        <a:prstGeom prst="rect">
          <a:avLst/>
        </a:prstGeom>
      </xdr:spPr>
    </xdr:pic>
    <xdr:clientData/>
  </xdr:twoCellAnchor>
  <xdr:twoCellAnchor editAs="oneCell">
    <xdr:from>
      <xdr:col>3</xdr:col>
      <xdr:colOff>1043215</xdr:colOff>
      <xdr:row>96</xdr:row>
      <xdr:rowOff>113393</xdr:rowOff>
    </xdr:from>
    <xdr:to>
      <xdr:col>3</xdr:col>
      <xdr:colOff>1908403</xdr:colOff>
      <xdr:row>100</xdr:row>
      <xdr:rowOff>94116</xdr:rowOff>
    </xdr:to>
    <xdr:pic>
      <xdr:nvPicPr>
        <xdr:cNvPr id="12" name="Image 11">
          <a:hlinkClick xmlns:r="http://schemas.openxmlformats.org/officeDocument/2006/relationships" r:id="rId2"/>
          <a:extLst>
            <a:ext uri="{FF2B5EF4-FFF2-40B4-BE49-F238E27FC236}">
              <a16:creationId xmlns:a16="http://schemas.microsoft.com/office/drawing/2014/main" id="{C20FFA5F-338F-4A8D-A3E7-8FE83DB8D2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289525" y="21143988"/>
          <a:ext cx="865188" cy="865188"/>
        </a:xfrm>
        <a:prstGeom prst="rect">
          <a:avLst/>
        </a:prstGeom>
      </xdr:spPr>
    </xdr:pic>
    <xdr:clientData/>
  </xdr:twoCellAnchor>
  <xdr:twoCellAnchor editAs="oneCell">
    <xdr:from>
      <xdr:col>2</xdr:col>
      <xdr:colOff>1118810</xdr:colOff>
      <xdr:row>121</xdr:row>
      <xdr:rowOff>90714</xdr:rowOff>
    </xdr:from>
    <xdr:to>
      <xdr:col>2</xdr:col>
      <xdr:colOff>1983998</xdr:colOff>
      <xdr:row>128</xdr:row>
      <xdr:rowOff>3402</xdr:rowOff>
    </xdr:to>
    <xdr:pic>
      <xdr:nvPicPr>
        <xdr:cNvPr id="13" name="Image 12">
          <a:hlinkClick xmlns:r="http://schemas.openxmlformats.org/officeDocument/2006/relationships" r:id="rId2"/>
          <a:extLst>
            <a:ext uri="{FF2B5EF4-FFF2-40B4-BE49-F238E27FC236}">
              <a16:creationId xmlns:a16="http://schemas.microsoft.com/office/drawing/2014/main" id="{B5D7F016-0D57-4EA8-8EB0-E686322ADD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81489" y="29769404"/>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4" name="Image 13">
          <a:hlinkClick xmlns:r="http://schemas.openxmlformats.org/officeDocument/2006/relationships" r:id="rId2"/>
          <a:extLst>
            <a:ext uri="{FF2B5EF4-FFF2-40B4-BE49-F238E27FC236}">
              <a16:creationId xmlns:a16="http://schemas.microsoft.com/office/drawing/2014/main" id="{9C136C7E-AB19-4F67-80A4-047088557A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3564286"/>
          <a:ext cx="865188" cy="8651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2667000</xdr:colOff>
      <xdr:row>82</xdr:row>
      <xdr:rowOff>47625</xdr:rowOff>
    </xdr:from>
    <xdr:to>
      <xdr:col>3</xdr:col>
      <xdr:colOff>2627313</xdr:colOff>
      <xdr:row>82</xdr:row>
      <xdr:rowOff>373062</xdr:rowOff>
    </xdr:to>
    <xdr:cxnSp macro="">
      <xdr:nvCxnSpPr>
        <xdr:cNvPr id="7" name="Connecteur : en arc 6">
          <a:extLst>
            <a:ext uri="{FF2B5EF4-FFF2-40B4-BE49-F238E27FC236}">
              <a16:creationId xmlns:a16="http://schemas.microsoft.com/office/drawing/2014/main" id="{1459FAA5-F4C7-461A-9278-B3AA87AF9C37}"/>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D26C9E8D-70D9-41FA-B8DC-16025FFE9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680357</xdr:colOff>
      <xdr:row>17</xdr:row>
      <xdr:rowOff>136071</xdr:rowOff>
    </xdr:from>
    <xdr:to>
      <xdr:col>1</xdr:col>
      <xdr:colOff>1545545</xdr:colOff>
      <xdr:row>21</xdr:row>
      <xdr:rowOff>162152</xdr:rowOff>
    </xdr:to>
    <xdr:pic>
      <xdr:nvPicPr>
        <xdr:cNvPr id="8" name="Image 7">
          <a:hlinkClick xmlns:r="http://schemas.openxmlformats.org/officeDocument/2006/relationships" r:id="rId1"/>
          <a:extLst>
            <a:ext uri="{FF2B5EF4-FFF2-40B4-BE49-F238E27FC236}">
              <a16:creationId xmlns:a16="http://schemas.microsoft.com/office/drawing/2014/main" id="{7520D58F-29ED-41FC-B404-84A8B4D077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6493631"/>
          <a:ext cx="865188" cy="865188"/>
        </a:xfrm>
        <a:prstGeom prst="rect">
          <a:avLst/>
        </a:prstGeom>
      </xdr:spPr>
    </xdr:pic>
    <xdr:clientData/>
  </xdr:twoCellAnchor>
  <xdr:twoCellAnchor editAs="oneCell">
    <xdr:from>
      <xdr:col>1</xdr:col>
      <xdr:colOff>627440</xdr:colOff>
      <xdr:row>31</xdr:row>
      <xdr:rowOff>173869</xdr:rowOff>
    </xdr:from>
    <xdr:to>
      <xdr:col>1</xdr:col>
      <xdr:colOff>1492628</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EC9A382F-C7D7-4026-BC2E-5F64BD651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2004524"/>
          <a:ext cx="865188" cy="865188"/>
        </a:xfrm>
        <a:prstGeom prst="rect">
          <a:avLst/>
        </a:prstGeom>
      </xdr:spPr>
    </xdr:pic>
    <xdr:clientData/>
  </xdr:twoCellAnchor>
  <xdr:twoCellAnchor editAs="oneCell">
    <xdr:from>
      <xdr:col>3</xdr:col>
      <xdr:colOff>952500</xdr:colOff>
      <xdr:row>55</xdr:row>
      <xdr:rowOff>45357</xdr:rowOff>
    </xdr:from>
    <xdr:to>
      <xdr:col>3</xdr:col>
      <xdr:colOff>1817688</xdr:colOff>
      <xdr:row>59</xdr:row>
      <xdr:rowOff>109236</xdr:rowOff>
    </xdr:to>
    <xdr:pic>
      <xdr:nvPicPr>
        <xdr:cNvPr id="10" name="Image 9">
          <a:hlinkClick xmlns:r="http://schemas.openxmlformats.org/officeDocument/2006/relationships" r:id="rId1"/>
          <a:extLst>
            <a:ext uri="{FF2B5EF4-FFF2-40B4-BE49-F238E27FC236}">
              <a16:creationId xmlns:a16="http://schemas.microsoft.com/office/drawing/2014/main" id="{EDC660DE-37E3-4C6F-94FB-6E2CCD160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17848036"/>
          <a:ext cx="865188" cy="865188"/>
        </a:xfrm>
        <a:prstGeom prst="rect">
          <a:avLst/>
        </a:prstGeom>
      </xdr:spPr>
    </xdr:pic>
    <xdr:clientData/>
  </xdr:twoCellAnchor>
  <xdr:twoCellAnchor editAs="oneCell">
    <xdr:from>
      <xdr:col>3</xdr:col>
      <xdr:colOff>990297</xdr:colOff>
      <xdr:row>63</xdr:row>
      <xdr:rowOff>166309</xdr:rowOff>
    </xdr:from>
    <xdr:to>
      <xdr:col>3</xdr:col>
      <xdr:colOff>1855485</xdr:colOff>
      <xdr:row>67</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0B0C2280-8CD6-4356-9A70-28EB1450C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9677440"/>
          <a:ext cx="865188" cy="865188"/>
        </a:xfrm>
        <a:prstGeom prst="rect">
          <a:avLst/>
        </a:prstGeom>
      </xdr:spPr>
    </xdr:pic>
    <xdr:clientData/>
  </xdr:twoCellAnchor>
  <xdr:twoCellAnchor editAs="oneCell">
    <xdr:from>
      <xdr:col>2</xdr:col>
      <xdr:colOff>967619</xdr:colOff>
      <xdr:row>88</xdr:row>
      <xdr:rowOff>173869</xdr:rowOff>
    </xdr:from>
    <xdr:to>
      <xdr:col>2</xdr:col>
      <xdr:colOff>1832807</xdr:colOff>
      <xdr:row>95</xdr:row>
      <xdr:rowOff>86557</xdr:rowOff>
    </xdr:to>
    <xdr:pic>
      <xdr:nvPicPr>
        <xdr:cNvPr id="12" name="Image 11">
          <a:hlinkClick xmlns:r="http://schemas.openxmlformats.org/officeDocument/2006/relationships" r:id="rId1"/>
          <a:extLst>
            <a:ext uri="{FF2B5EF4-FFF2-40B4-BE49-F238E27FC236}">
              <a16:creationId xmlns:a16="http://schemas.microsoft.com/office/drawing/2014/main" id="{F21C5A48-E605-4B88-A0E1-D21E635C42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8333095"/>
          <a:ext cx="865188" cy="865188"/>
        </a:xfrm>
        <a:prstGeom prst="rect">
          <a:avLst/>
        </a:prstGeom>
      </xdr:spPr>
    </xdr:pic>
    <xdr:clientData/>
  </xdr:twoCellAnchor>
  <xdr:twoCellAnchor editAs="oneCell">
    <xdr:from>
      <xdr:col>3</xdr:col>
      <xdr:colOff>0</xdr:colOff>
      <xdr:row>107</xdr:row>
      <xdr:rowOff>0</xdr:rowOff>
    </xdr:from>
    <xdr:to>
      <xdr:col>3</xdr:col>
      <xdr:colOff>865188</xdr:colOff>
      <xdr:row>111</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0325C551-BA20-44DB-A9ED-34C248E9E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863393"/>
          <a:ext cx="865188" cy="8651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4FF1C839-A97D-4199-BE4D-84234FC7075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1D020D8-898B-409D-AA01-CBA01C15A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17</xdr:row>
      <xdr:rowOff>257024</xdr:rowOff>
    </xdr:from>
    <xdr:to>
      <xdr:col>1</xdr:col>
      <xdr:colOff>1477509</xdr:colOff>
      <xdr:row>22</xdr:row>
      <xdr:rowOff>101677</xdr:rowOff>
    </xdr:to>
    <xdr:pic>
      <xdr:nvPicPr>
        <xdr:cNvPr id="8" name="Image 7">
          <a:hlinkClick xmlns:r="http://schemas.openxmlformats.org/officeDocument/2006/relationships" r:id="rId1"/>
          <a:extLst>
            <a:ext uri="{FF2B5EF4-FFF2-40B4-BE49-F238E27FC236}">
              <a16:creationId xmlns:a16="http://schemas.microsoft.com/office/drawing/2014/main" id="{511AD4AA-C4D7-46A5-B711-4734979C0B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4785179"/>
          <a:ext cx="865188" cy="865188"/>
        </a:xfrm>
        <a:prstGeom prst="rect">
          <a:avLst/>
        </a:prstGeom>
      </xdr:spPr>
    </xdr:pic>
    <xdr:clientData/>
  </xdr:twoCellAnchor>
  <xdr:twoCellAnchor editAs="oneCell">
    <xdr:from>
      <xdr:col>1</xdr:col>
      <xdr:colOff>680357</xdr:colOff>
      <xdr:row>32</xdr:row>
      <xdr:rowOff>15119</xdr:rowOff>
    </xdr:from>
    <xdr:to>
      <xdr:col>1</xdr:col>
      <xdr:colOff>1545545</xdr:colOff>
      <xdr:row>36</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AF77EB80-FA61-4E32-8659-84A7F337D5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8481786"/>
          <a:ext cx="865188" cy="865188"/>
        </a:xfrm>
        <a:prstGeom prst="rect">
          <a:avLst/>
        </a:prstGeom>
      </xdr:spPr>
    </xdr:pic>
    <xdr:clientData/>
  </xdr:twoCellAnchor>
  <xdr:twoCellAnchor editAs="oneCell">
    <xdr:from>
      <xdr:col>1</xdr:col>
      <xdr:colOff>703036</xdr:colOff>
      <xdr:row>48</xdr:row>
      <xdr:rowOff>37797</xdr:rowOff>
    </xdr:from>
    <xdr:to>
      <xdr:col>1</xdr:col>
      <xdr:colOff>1568224</xdr:colOff>
      <xdr:row>64</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8D11D3C8-9E23-430D-A6A0-743A91D382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911666"/>
          <a:ext cx="865188" cy="865188"/>
        </a:xfrm>
        <a:prstGeom prst="rect">
          <a:avLst/>
        </a:prstGeom>
      </xdr:spPr>
    </xdr:pic>
    <xdr:clientData/>
  </xdr:twoCellAnchor>
  <xdr:twoCellAnchor editAs="oneCell">
    <xdr:from>
      <xdr:col>1</xdr:col>
      <xdr:colOff>672797</xdr:colOff>
      <xdr:row>75</xdr:row>
      <xdr:rowOff>211666</xdr:rowOff>
    </xdr:from>
    <xdr:to>
      <xdr:col>1</xdr:col>
      <xdr:colOff>1537985</xdr:colOff>
      <xdr:row>80</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26A12B9E-5961-49DE-823D-DB8BC2934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16804821"/>
          <a:ext cx="865188" cy="865188"/>
        </a:xfrm>
        <a:prstGeom prst="rect">
          <a:avLst/>
        </a:prstGeom>
      </xdr:spPr>
    </xdr:pic>
    <xdr:clientData/>
  </xdr:twoCellAnchor>
  <xdr:twoCellAnchor editAs="oneCell">
    <xdr:from>
      <xdr:col>3</xdr:col>
      <xdr:colOff>982738</xdr:colOff>
      <xdr:row>88</xdr:row>
      <xdr:rowOff>22679</xdr:rowOff>
    </xdr:from>
    <xdr:to>
      <xdr:col>3</xdr:col>
      <xdr:colOff>1847926</xdr:colOff>
      <xdr:row>92</xdr:row>
      <xdr:rowOff>86557</xdr:rowOff>
    </xdr:to>
    <xdr:pic>
      <xdr:nvPicPr>
        <xdr:cNvPr id="12" name="Image 11">
          <a:hlinkClick xmlns:r="http://schemas.openxmlformats.org/officeDocument/2006/relationships" r:id="rId1"/>
          <a:extLst>
            <a:ext uri="{FF2B5EF4-FFF2-40B4-BE49-F238E27FC236}">
              <a16:creationId xmlns:a16="http://schemas.microsoft.com/office/drawing/2014/main" id="{3610800F-DD19-4134-9754-C232C93C9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9972262"/>
          <a:ext cx="865188" cy="865188"/>
        </a:xfrm>
        <a:prstGeom prst="rect">
          <a:avLst/>
        </a:prstGeom>
      </xdr:spPr>
    </xdr:pic>
    <xdr:clientData/>
  </xdr:twoCellAnchor>
  <xdr:twoCellAnchor editAs="oneCell">
    <xdr:from>
      <xdr:col>3</xdr:col>
      <xdr:colOff>1020536</xdr:colOff>
      <xdr:row>97</xdr:row>
      <xdr:rowOff>22679</xdr:rowOff>
    </xdr:from>
    <xdr:to>
      <xdr:col>3</xdr:col>
      <xdr:colOff>1885724</xdr:colOff>
      <xdr:row>100</xdr:row>
      <xdr:rowOff>184831</xdr:rowOff>
    </xdr:to>
    <xdr:pic>
      <xdr:nvPicPr>
        <xdr:cNvPr id="13" name="Image 12">
          <a:hlinkClick xmlns:r="http://schemas.openxmlformats.org/officeDocument/2006/relationships" r:id="rId1"/>
          <a:extLst>
            <a:ext uri="{FF2B5EF4-FFF2-40B4-BE49-F238E27FC236}">
              <a16:creationId xmlns:a16="http://schemas.microsoft.com/office/drawing/2014/main" id="{2F14E8FA-5F65-4A9D-941B-18D09C8E6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1862143"/>
          <a:ext cx="865188" cy="865188"/>
        </a:xfrm>
        <a:prstGeom prst="rect">
          <a:avLst/>
        </a:prstGeom>
      </xdr:spPr>
    </xdr:pic>
    <xdr:clientData/>
  </xdr:twoCellAnchor>
  <xdr:twoCellAnchor editAs="oneCell">
    <xdr:from>
      <xdr:col>2</xdr:col>
      <xdr:colOff>1020536</xdr:colOff>
      <xdr:row>121</xdr:row>
      <xdr:rowOff>98274</xdr:rowOff>
    </xdr:from>
    <xdr:to>
      <xdr:col>2</xdr:col>
      <xdr:colOff>1885724</xdr:colOff>
      <xdr:row>128</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1E017B0B-F600-4967-AAD2-3017417108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83215" y="30404405"/>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08594CBC-F48F-4060-9615-79D3694B58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4191726"/>
          <a:ext cx="865188" cy="8651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99786</xdr:colOff>
      <xdr:row>4</xdr:row>
      <xdr:rowOff>873380</xdr:rowOff>
    </xdr:to>
    <xdr:pic>
      <xdr:nvPicPr>
        <xdr:cNvPr id="2" name="Image 1">
          <a:extLst>
            <a:ext uri="{FF2B5EF4-FFF2-40B4-BE49-F238E27FC236}">
              <a16:creationId xmlns:a16="http://schemas.microsoft.com/office/drawing/2014/main" id="{5916FA0E-14E0-4258-9FEA-A91675874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50" y="844550"/>
          <a:ext cx="861786" cy="8733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48C4D729-68CE-449C-A651-898BB6C66350}"/>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4651EB2-F44B-47C0-97FE-81E837E96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612321</xdr:colOff>
      <xdr:row>16</xdr:row>
      <xdr:rowOff>181428</xdr:rowOff>
    </xdr:from>
    <xdr:to>
      <xdr:col>1</xdr:col>
      <xdr:colOff>1477509</xdr:colOff>
      <xdr:row>21</xdr:row>
      <xdr:rowOff>26080</xdr:rowOff>
    </xdr:to>
    <xdr:pic>
      <xdr:nvPicPr>
        <xdr:cNvPr id="8" name="Image 7">
          <a:hlinkClick xmlns:r="http://schemas.openxmlformats.org/officeDocument/2006/relationships" r:id="rId1"/>
          <a:extLst>
            <a:ext uri="{FF2B5EF4-FFF2-40B4-BE49-F238E27FC236}">
              <a16:creationId xmlns:a16="http://schemas.microsoft.com/office/drawing/2014/main" id="{4A6AAC5A-0645-48D4-8802-53FE7C8D8A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6470952"/>
          <a:ext cx="865188" cy="865188"/>
        </a:xfrm>
        <a:prstGeom prst="rect">
          <a:avLst/>
        </a:prstGeom>
      </xdr:spPr>
    </xdr:pic>
    <xdr:clientData/>
  </xdr:twoCellAnchor>
  <xdr:twoCellAnchor editAs="oneCell">
    <xdr:from>
      <xdr:col>1</xdr:col>
      <xdr:colOff>695476</xdr:colOff>
      <xdr:row>31</xdr:row>
      <xdr:rowOff>0</xdr:rowOff>
    </xdr:from>
    <xdr:to>
      <xdr:col>1</xdr:col>
      <xdr:colOff>1560664</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FDFA31BF-C516-4AFF-BBE6-10C922844D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3546667"/>
          <a:ext cx="865188" cy="865188"/>
        </a:xfrm>
        <a:prstGeom prst="rect">
          <a:avLst/>
        </a:prstGeom>
      </xdr:spPr>
    </xdr:pic>
    <xdr:clientData/>
  </xdr:twoCellAnchor>
  <xdr:twoCellAnchor editAs="oneCell">
    <xdr:from>
      <xdr:col>1</xdr:col>
      <xdr:colOff>778631</xdr:colOff>
      <xdr:row>49</xdr:row>
      <xdr:rowOff>128512</xdr:rowOff>
    </xdr:from>
    <xdr:to>
      <xdr:col>1</xdr:col>
      <xdr:colOff>1643819</xdr:colOff>
      <xdr:row>62</xdr:row>
      <xdr:rowOff>86557</xdr:rowOff>
    </xdr:to>
    <xdr:pic>
      <xdr:nvPicPr>
        <xdr:cNvPr id="10" name="Image 9">
          <a:hlinkClick xmlns:r="http://schemas.openxmlformats.org/officeDocument/2006/relationships" r:id="rId1"/>
          <a:extLst>
            <a:ext uri="{FF2B5EF4-FFF2-40B4-BE49-F238E27FC236}">
              <a16:creationId xmlns:a16="http://schemas.microsoft.com/office/drawing/2014/main" id="{E46D567C-A074-4535-9D84-6D889BE66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18921488"/>
          <a:ext cx="865188" cy="865188"/>
        </a:xfrm>
        <a:prstGeom prst="rect">
          <a:avLst/>
        </a:prstGeom>
      </xdr:spPr>
    </xdr:pic>
    <xdr:clientData/>
  </xdr:twoCellAnchor>
  <xdr:twoCellAnchor editAs="oneCell">
    <xdr:from>
      <xdr:col>1</xdr:col>
      <xdr:colOff>695476</xdr:colOff>
      <xdr:row>78</xdr:row>
      <xdr:rowOff>143631</xdr:rowOff>
    </xdr:from>
    <xdr:to>
      <xdr:col>1</xdr:col>
      <xdr:colOff>1560664</xdr:colOff>
      <xdr:row>82</xdr:row>
      <xdr:rowOff>169712</xdr:rowOff>
    </xdr:to>
    <xdr:pic>
      <xdr:nvPicPr>
        <xdr:cNvPr id="11" name="Image 10">
          <a:hlinkClick xmlns:r="http://schemas.openxmlformats.org/officeDocument/2006/relationships" r:id="rId1"/>
          <a:extLst>
            <a:ext uri="{FF2B5EF4-FFF2-40B4-BE49-F238E27FC236}">
              <a16:creationId xmlns:a16="http://schemas.microsoft.com/office/drawing/2014/main" id="{23A11882-52A9-4F3B-AE6F-F860D3CF65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5626786"/>
          <a:ext cx="865188" cy="865188"/>
        </a:xfrm>
        <a:prstGeom prst="rect">
          <a:avLst/>
        </a:prstGeom>
      </xdr:spPr>
    </xdr:pic>
    <xdr:clientData/>
  </xdr:twoCellAnchor>
  <xdr:twoCellAnchor editAs="oneCell">
    <xdr:from>
      <xdr:col>3</xdr:col>
      <xdr:colOff>907143</xdr:colOff>
      <xdr:row>91</xdr:row>
      <xdr:rowOff>37798</xdr:rowOff>
    </xdr:from>
    <xdr:to>
      <xdr:col>3</xdr:col>
      <xdr:colOff>1772331</xdr:colOff>
      <xdr:row>95</xdr:row>
      <xdr:rowOff>101676</xdr:rowOff>
    </xdr:to>
    <xdr:pic>
      <xdr:nvPicPr>
        <xdr:cNvPr id="12" name="Image 11">
          <a:hlinkClick xmlns:r="http://schemas.openxmlformats.org/officeDocument/2006/relationships" r:id="rId1"/>
          <a:extLst>
            <a:ext uri="{FF2B5EF4-FFF2-40B4-BE49-F238E27FC236}">
              <a16:creationId xmlns:a16="http://schemas.microsoft.com/office/drawing/2014/main" id="{DC7D248C-2D1B-429A-97A6-2FA732106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3" y="29436786"/>
          <a:ext cx="865188" cy="865188"/>
        </a:xfrm>
        <a:prstGeom prst="rect">
          <a:avLst/>
        </a:prstGeom>
      </xdr:spPr>
    </xdr:pic>
    <xdr:clientData/>
  </xdr:twoCellAnchor>
  <xdr:twoCellAnchor editAs="oneCell">
    <xdr:from>
      <xdr:col>3</xdr:col>
      <xdr:colOff>922262</xdr:colOff>
      <xdr:row>99</xdr:row>
      <xdr:rowOff>143631</xdr:rowOff>
    </xdr:from>
    <xdr:to>
      <xdr:col>3</xdr:col>
      <xdr:colOff>1787450</xdr:colOff>
      <xdr:row>103</xdr:row>
      <xdr:rowOff>124354</xdr:rowOff>
    </xdr:to>
    <xdr:pic>
      <xdr:nvPicPr>
        <xdr:cNvPr id="13" name="Image 12">
          <a:hlinkClick xmlns:r="http://schemas.openxmlformats.org/officeDocument/2006/relationships" r:id="rId1"/>
          <a:extLst>
            <a:ext uri="{FF2B5EF4-FFF2-40B4-BE49-F238E27FC236}">
              <a16:creationId xmlns:a16="http://schemas.microsoft.com/office/drawing/2014/main" id="{E0895288-7449-4B24-9139-B6FFEA4D8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31251071"/>
          <a:ext cx="865188" cy="865188"/>
        </a:xfrm>
        <a:prstGeom prst="rect">
          <a:avLst/>
        </a:prstGeom>
      </xdr:spPr>
    </xdr:pic>
    <xdr:clientData/>
  </xdr:twoCellAnchor>
  <xdr:twoCellAnchor editAs="oneCell">
    <xdr:from>
      <xdr:col>2</xdr:col>
      <xdr:colOff>990298</xdr:colOff>
      <xdr:row>124</xdr:row>
      <xdr:rowOff>83155</xdr:rowOff>
    </xdr:from>
    <xdr:to>
      <xdr:col>2</xdr:col>
      <xdr:colOff>1855486</xdr:colOff>
      <xdr:row>130</xdr:row>
      <xdr:rowOff>290665</xdr:rowOff>
    </xdr:to>
    <xdr:pic>
      <xdr:nvPicPr>
        <xdr:cNvPr id="14" name="Image 13">
          <a:hlinkClick xmlns:r="http://schemas.openxmlformats.org/officeDocument/2006/relationships" r:id="rId1"/>
          <a:extLst>
            <a:ext uri="{FF2B5EF4-FFF2-40B4-BE49-F238E27FC236}">
              <a16:creationId xmlns:a16="http://schemas.microsoft.com/office/drawing/2014/main" id="{333AED94-1F3C-4AD5-B540-CF14B8DD7A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7" y="39838691"/>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481E3A9-1C93-473F-814C-FA19603071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3641131"/>
          <a:ext cx="865188" cy="8651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277449D1-BC71-47A8-9C07-CD7F39B8C81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89385E2-C9B1-47C8-B8C9-163A0B9D5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740833</xdr:colOff>
      <xdr:row>17</xdr:row>
      <xdr:rowOff>188989</xdr:rowOff>
    </xdr:from>
    <xdr:to>
      <xdr:col>1</xdr:col>
      <xdr:colOff>1606021</xdr:colOff>
      <xdr:row>22</xdr:row>
      <xdr:rowOff>33642</xdr:rowOff>
    </xdr:to>
    <xdr:pic>
      <xdr:nvPicPr>
        <xdr:cNvPr id="8" name="Image 7">
          <a:hlinkClick xmlns:r="http://schemas.openxmlformats.org/officeDocument/2006/relationships" r:id="rId1"/>
          <a:extLst>
            <a:ext uri="{FF2B5EF4-FFF2-40B4-BE49-F238E27FC236}">
              <a16:creationId xmlns:a16="http://schemas.microsoft.com/office/drawing/2014/main" id="{30154D98-C241-4C54-ABB3-E8F98A1CF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6546549"/>
          <a:ext cx="865188" cy="865188"/>
        </a:xfrm>
        <a:prstGeom prst="rect">
          <a:avLst/>
        </a:prstGeom>
      </xdr:spPr>
    </xdr:pic>
    <xdr:clientData/>
  </xdr:twoCellAnchor>
  <xdr:twoCellAnchor editAs="oneCell">
    <xdr:from>
      <xdr:col>1</xdr:col>
      <xdr:colOff>657679</xdr:colOff>
      <xdr:row>32</xdr:row>
      <xdr:rowOff>37798</xdr:rowOff>
    </xdr:from>
    <xdr:to>
      <xdr:col>1</xdr:col>
      <xdr:colOff>1522867</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ADC988D6-45D8-4C25-AD86-207E5AFAB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2163274"/>
          <a:ext cx="865188" cy="865188"/>
        </a:xfrm>
        <a:prstGeom prst="rect">
          <a:avLst/>
        </a:prstGeom>
      </xdr:spPr>
    </xdr:pic>
    <xdr:clientData/>
  </xdr:twoCellAnchor>
  <xdr:twoCellAnchor editAs="oneCell">
    <xdr:from>
      <xdr:col>3</xdr:col>
      <xdr:colOff>929821</xdr:colOff>
      <xdr:row>87</xdr:row>
      <xdr:rowOff>113393</xdr:rowOff>
    </xdr:from>
    <xdr:to>
      <xdr:col>3</xdr:col>
      <xdr:colOff>1795009</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C8BFC68E-EA26-40A1-A329-2D3F66064C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76131" y="17008929"/>
          <a:ext cx="865188" cy="865188"/>
        </a:xfrm>
        <a:prstGeom prst="rect">
          <a:avLst/>
        </a:prstGeom>
      </xdr:spPr>
    </xdr:pic>
    <xdr:clientData/>
  </xdr:twoCellAnchor>
  <xdr:twoCellAnchor editAs="oneCell">
    <xdr:from>
      <xdr:col>3</xdr:col>
      <xdr:colOff>960060</xdr:colOff>
      <xdr:row>96</xdr:row>
      <xdr:rowOff>151191</xdr:rowOff>
    </xdr:from>
    <xdr:to>
      <xdr:col>3</xdr:col>
      <xdr:colOff>1825248</xdr:colOff>
      <xdr:row>100</xdr:row>
      <xdr:rowOff>131915</xdr:rowOff>
    </xdr:to>
    <xdr:pic>
      <xdr:nvPicPr>
        <xdr:cNvPr id="11" name="Image 10">
          <a:hlinkClick xmlns:r="http://schemas.openxmlformats.org/officeDocument/2006/relationships" r:id="rId1"/>
          <a:extLst>
            <a:ext uri="{FF2B5EF4-FFF2-40B4-BE49-F238E27FC236}">
              <a16:creationId xmlns:a16="http://schemas.microsoft.com/office/drawing/2014/main" id="{147CBFA6-66FE-4176-87D5-796D1576FD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936608"/>
          <a:ext cx="865188" cy="865188"/>
        </a:xfrm>
        <a:prstGeom prst="rect">
          <a:avLst/>
        </a:prstGeom>
      </xdr:spPr>
    </xdr:pic>
    <xdr:clientData/>
  </xdr:twoCellAnchor>
  <xdr:twoCellAnchor editAs="oneCell">
    <xdr:from>
      <xdr:col>2</xdr:col>
      <xdr:colOff>922262</xdr:colOff>
      <xdr:row>121</xdr:row>
      <xdr:rowOff>105833</xdr:rowOff>
    </xdr:from>
    <xdr:to>
      <xdr:col>2</xdr:col>
      <xdr:colOff>1787450</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D3518BB2-C62B-43F7-884C-D2779A7EF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7539345"/>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10CCCE8E-0D3A-4FD6-B0AA-4146B2C4B8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1C464474-16AC-42B2-B642-6F8154267B80}"/>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53C96AE-F164-44DC-9291-DAEECD8279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241905</xdr:rowOff>
    </xdr:from>
    <xdr:to>
      <xdr:col>1</xdr:col>
      <xdr:colOff>1454831</xdr:colOff>
      <xdr:row>22</xdr:row>
      <xdr:rowOff>86557</xdr:rowOff>
    </xdr:to>
    <xdr:pic>
      <xdr:nvPicPr>
        <xdr:cNvPr id="8" name="Image 7">
          <a:hlinkClick xmlns:r="http://schemas.openxmlformats.org/officeDocument/2006/relationships" r:id="rId1"/>
          <a:extLst>
            <a:ext uri="{FF2B5EF4-FFF2-40B4-BE49-F238E27FC236}">
              <a16:creationId xmlns:a16="http://schemas.microsoft.com/office/drawing/2014/main" id="{C54A39E3-C730-4630-A4D0-8F3A381AA3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5457976"/>
          <a:ext cx="865188" cy="865188"/>
        </a:xfrm>
        <a:prstGeom prst="rect">
          <a:avLst/>
        </a:prstGeom>
      </xdr:spPr>
    </xdr:pic>
    <xdr:clientData/>
  </xdr:twoCellAnchor>
  <xdr:twoCellAnchor editAs="oneCell">
    <xdr:from>
      <xdr:col>1</xdr:col>
      <xdr:colOff>612322</xdr:colOff>
      <xdr:row>31</xdr:row>
      <xdr:rowOff>272142</xdr:rowOff>
    </xdr:from>
    <xdr:to>
      <xdr:col>1</xdr:col>
      <xdr:colOff>1477510</xdr:colOff>
      <xdr:row>36</xdr:row>
      <xdr:rowOff>71437</xdr:rowOff>
    </xdr:to>
    <xdr:pic>
      <xdr:nvPicPr>
        <xdr:cNvPr id="9" name="Image 8">
          <a:hlinkClick xmlns:r="http://schemas.openxmlformats.org/officeDocument/2006/relationships" r:id="rId1"/>
          <a:extLst>
            <a:ext uri="{FF2B5EF4-FFF2-40B4-BE49-F238E27FC236}">
              <a16:creationId xmlns:a16="http://schemas.microsoft.com/office/drawing/2014/main" id="{5F2DB4A1-F816-4729-85B0-BCAFB6ACC1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9" y="10961309"/>
          <a:ext cx="865188" cy="865188"/>
        </a:xfrm>
        <a:prstGeom prst="rect">
          <a:avLst/>
        </a:prstGeom>
      </xdr:spPr>
    </xdr:pic>
    <xdr:clientData/>
  </xdr:twoCellAnchor>
  <xdr:twoCellAnchor editAs="oneCell">
    <xdr:from>
      <xdr:col>3</xdr:col>
      <xdr:colOff>793750</xdr:colOff>
      <xdr:row>89</xdr:row>
      <xdr:rowOff>98274</xdr:rowOff>
    </xdr:from>
    <xdr:to>
      <xdr:col>3</xdr:col>
      <xdr:colOff>1658938</xdr:colOff>
      <xdr:row>93</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7E7CF1C8-D17B-4D5B-8472-844260D44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40060" y="16396607"/>
          <a:ext cx="865188" cy="865188"/>
        </a:xfrm>
        <a:prstGeom prst="rect">
          <a:avLst/>
        </a:prstGeom>
      </xdr:spPr>
    </xdr:pic>
    <xdr:clientData/>
  </xdr:twoCellAnchor>
  <xdr:twoCellAnchor editAs="oneCell">
    <xdr:from>
      <xdr:col>3</xdr:col>
      <xdr:colOff>846667</xdr:colOff>
      <xdr:row>97</xdr:row>
      <xdr:rowOff>128512</xdr:rowOff>
    </xdr:from>
    <xdr:to>
      <xdr:col>3</xdr:col>
      <xdr:colOff>1711855</xdr:colOff>
      <xdr:row>101</xdr:row>
      <xdr:rowOff>56319</xdr:rowOff>
    </xdr:to>
    <xdr:pic>
      <xdr:nvPicPr>
        <xdr:cNvPr id="11" name="Image 10">
          <a:hlinkClick xmlns:r="http://schemas.openxmlformats.org/officeDocument/2006/relationships" r:id="rId1"/>
          <a:extLst>
            <a:ext uri="{FF2B5EF4-FFF2-40B4-BE49-F238E27FC236}">
              <a16:creationId xmlns:a16="http://schemas.microsoft.com/office/drawing/2014/main" id="{18EF264A-1DB5-4082-968B-B746E51B7A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7" y="18135298"/>
          <a:ext cx="865188" cy="865188"/>
        </a:xfrm>
        <a:prstGeom prst="rect">
          <a:avLst/>
        </a:prstGeom>
      </xdr:spPr>
    </xdr:pic>
    <xdr:clientData/>
  </xdr:twoCellAnchor>
  <xdr:twoCellAnchor editAs="oneCell">
    <xdr:from>
      <xdr:col>2</xdr:col>
      <xdr:colOff>869345</xdr:colOff>
      <xdr:row>121</xdr:row>
      <xdr:rowOff>120953</xdr:rowOff>
    </xdr:from>
    <xdr:to>
      <xdr:col>2</xdr:col>
      <xdr:colOff>1734533</xdr:colOff>
      <xdr:row>128</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F3CD660F-C1A0-4089-B777-898FA9816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4" y="26594405"/>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04E7B3F0-02BC-4566-AAAB-C5741AE1E5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359048"/>
          <a:ext cx="865188" cy="8651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4B86711-DE8A-44A2-AEEE-0FAB70504E0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0FA1AD0B-8B00-4F8A-96AD-C43E21E9D8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574524</xdr:colOff>
      <xdr:row>16</xdr:row>
      <xdr:rowOff>196548</xdr:rowOff>
    </xdr:from>
    <xdr:to>
      <xdr:col>1</xdr:col>
      <xdr:colOff>1439712</xdr:colOff>
      <xdr:row>21</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8CAFAF31-4810-451D-BC33-15CEBC06F5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4941" y="5571369"/>
          <a:ext cx="865188" cy="865188"/>
        </a:xfrm>
        <a:prstGeom prst="rect">
          <a:avLst/>
        </a:prstGeom>
      </xdr:spPr>
    </xdr:pic>
    <xdr:clientData/>
  </xdr:twoCellAnchor>
  <xdr:twoCellAnchor editAs="oneCell">
    <xdr:from>
      <xdr:col>1</xdr:col>
      <xdr:colOff>483810</xdr:colOff>
      <xdr:row>30</xdr:row>
      <xdr:rowOff>264584</xdr:rowOff>
    </xdr:from>
    <xdr:to>
      <xdr:col>1</xdr:col>
      <xdr:colOff>1348998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8CAE6EB3-A3FE-4360-991F-BD0E1D7951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7" y="11687024"/>
          <a:ext cx="865188" cy="865188"/>
        </a:xfrm>
        <a:prstGeom prst="rect">
          <a:avLst/>
        </a:prstGeom>
      </xdr:spPr>
    </xdr:pic>
    <xdr:clientData/>
  </xdr:twoCellAnchor>
  <xdr:twoCellAnchor editAs="oneCell">
    <xdr:from>
      <xdr:col>3</xdr:col>
      <xdr:colOff>861786</xdr:colOff>
      <xdr:row>91</xdr:row>
      <xdr:rowOff>0</xdr:rowOff>
    </xdr:from>
    <xdr:to>
      <xdr:col>3</xdr:col>
      <xdr:colOff>1726974</xdr:colOff>
      <xdr:row>95</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0D52D469-7378-4894-8C49-B50D8843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8096" y="17598571"/>
          <a:ext cx="865188" cy="865188"/>
        </a:xfrm>
        <a:prstGeom prst="rect">
          <a:avLst/>
        </a:prstGeom>
      </xdr:spPr>
    </xdr:pic>
    <xdr:clientData/>
  </xdr:twoCellAnchor>
  <xdr:twoCellAnchor editAs="oneCell">
    <xdr:from>
      <xdr:col>3</xdr:col>
      <xdr:colOff>914702</xdr:colOff>
      <xdr:row>99</xdr:row>
      <xdr:rowOff>113392</xdr:rowOff>
    </xdr:from>
    <xdr:to>
      <xdr:col>3</xdr:col>
      <xdr:colOff>1779890</xdr:colOff>
      <xdr:row>103</xdr:row>
      <xdr:rowOff>94116</xdr:rowOff>
    </xdr:to>
    <xdr:pic>
      <xdr:nvPicPr>
        <xdr:cNvPr id="11" name="Image 10">
          <a:hlinkClick xmlns:r="http://schemas.openxmlformats.org/officeDocument/2006/relationships" r:id="rId1"/>
          <a:extLst>
            <a:ext uri="{FF2B5EF4-FFF2-40B4-BE49-F238E27FC236}">
              <a16:creationId xmlns:a16="http://schemas.microsoft.com/office/drawing/2014/main" id="{AD85B1B1-58EF-4C0E-95A7-87F905EF9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19420416"/>
          <a:ext cx="865188" cy="865188"/>
        </a:xfrm>
        <a:prstGeom prst="rect">
          <a:avLst/>
        </a:prstGeom>
      </xdr:spPr>
    </xdr:pic>
    <xdr:clientData/>
  </xdr:twoCellAnchor>
  <xdr:twoCellAnchor editAs="oneCell">
    <xdr:from>
      <xdr:col>2</xdr:col>
      <xdr:colOff>975179</xdr:colOff>
      <xdr:row>128</xdr:row>
      <xdr:rowOff>158751</xdr:rowOff>
    </xdr:from>
    <xdr:to>
      <xdr:col>2</xdr:col>
      <xdr:colOff>1840367</xdr:colOff>
      <xdr:row>132</xdr:row>
      <xdr:rowOff>71439</xdr:rowOff>
    </xdr:to>
    <xdr:pic>
      <xdr:nvPicPr>
        <xdr:cNvPr id="12" name="Image 11">
          <a:hlinkClick xmlns:r="http://schemas.openxmlformats.org/officeDocument/2006/relationships" r:id="rId1"/>
          <a:extLst>
            <a:ext uri="{FF2B5EF4-FFF2-40B4-BE49-F238E27FC236}">
              <a16:creationId xmlns:a16="http://schemas.microsoft.com/office/drawing/2014/main" id="{E62F946F-F3E5-4B93-A925-5804639DA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28590120"/>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7403944A-CF22-4F1A-B626-0A7FA80E8E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135536"/>
          <a:ext cx="865188" cy="86518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DFCE1A7C-307B-4703-96B9-C2C89E759F2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0FBD3B1-1F6D-43D9-BDC6-107CCE192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16</xdr:row>
      <xdr:rowOff>181429</xdr:rowOff>
    </xdr:from>
    <xdr:to>
      <xdr:col>1</xdr:col>
      <xdr:colOff>1462391</xdr:colOff>
      <xdr:row>21</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25F5ABAD-86A4-4619-B91B-5A10CF4FA1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470953"/>
          <a:ext cx="865188" cy="865188"/>
        </a:xfrm>
        <a:prstGeom prst="rect">
          <a:avLst/>
        </a:prstGeom>
      </xdr:spPr>
    </xdr:pic>
    <xdr:clientData/>
  </xdr:twoCellAnchor>
  <xdr:twoCellAnchor editAs="oneCell">
    <xdr:from>
      <xdr:col>1</xdr:col>
      <xdr:colOff>544285</xdr:colOff>
      <xdr:row>31</xdr:row>
      <xdr:rowOff>0</xdr:rowOff>
    </xdr:from>
    <xdr:to>
      <xdr:col>1</xdr:col>
      <xdr:colOff>1409473</xdr:colOff>
      <xdr:row>35</xdr:row>
      <xdr:rowOff>94117</xdr:rowOff>
    </xdr:to>
    <xdr:pic>
      <xdr:nvPicPr>
        <xdr:cNvPr id="9" name="Image 8">
          <a:hlinkClick xmlns:r="http://schemas.openxmlformats.org/officeDocument/2006/relationships" r:id="rId1"/>
          <a:extLst>
            <a:ext uri="{FF2B5EF4-FFF2-40B4-BE49-F238E27FC236}">
              <a16:creationId xmlns:a16="http://schemas.microsoft.com/office/drawing/2014/main" id="{AE5FBAF4-7E1B-426D-9121-156BA2D2DA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13546667"/>
          <a:ext cx="865188" cy="865188"/>
        </a:xfrm>
        <a:prstGeom prst="rect">
          <a:avLst/>
        </a:prstGeom>
      </xdr:spPr>
    </xdr:pic>
    <xdr:clientData/>
  </xdr:twoCellAnchor>
  <xdr:twoCellAnchor editAs="oneCell">
    <xdr:from>
      <xdr:col>1</xdr:col>
      <xdr:colOff>612321</xdr:colOff>
      <xdr:row>48</xdr:row>
      <xdr:rowOff>151190</xdr:rowOff>
    </xdr:from>
    <xdr:to>
      <xdr:col>1</xdr:col>
      <xdr:colOff>1477509</xdr:colOff>
      <xdr:row>52</xdr:row>
      <xdr:rowOff>177271</xdr:rowOff>
    </xdr:to>
    <xdr:pic>
      <xdr:nvPicPr>
        <xdr:cNvPr id="10" name="Image 9">
          <a:hlinkClick xmlns:r="http://schemas.openxmlformats.org/officeDocument/2006/relationships" r:id="rId1"/>
          <a:extLst>
            <a:ext uri="{FF2B5EF4-FFF2-40B4-BE49-F238E27FC236}">
              <a16:creationId xmlns:a16="http://schemas.microsoft.com/office/drawing/2014/main" id="{7DD088B1-35F2-4FF5-BDCD-B393C0DCCF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649345"/>
          <a:ext cx="865188" cy="865188"/>
        </a:xfrm>
        <a:prstGeom prst="rect">
          <a:avLst/>
        </a:prstGeom>
      </xdr:spPr>
    </xdr:pic>
    <xdr:clientData/>
  </xdr:twoCellAnchor>
  <xdr:twoCellAnchor editAs="oneCell">
    <xdr:from>
      <xdr:col>1</xdr:col>
      <xdr:colOff>755952</xdr:colOff>
      <xdr:row>62</xdr:row>
      <xdr:rowOff>226785</xdr:rowOff>
    </xdr:from>
    <xdr:to>
      <xdr:col>1</xdr:col>
      <xdr:colOff>1621140</xdr:colOff>
      <xdr:row>67</xdr:row>
      <xdr:rowOff>71437</xdr:rowOff>
    </xdr:to>
    <xdr:pic>
      <xdr:nvPicPr>
        <xdr:cNvPr id="11" name="Image 10">
          <a:hlinkClick xmlns:r="http://schemas.openxmlformats.org/officeDocument/2006/relationships" r:id="rId1"/>
          <a:extLst>
            <a:ext uri="{FF2B5EF4-FFF2-40B4-BE49-F238E27FC236}">
              <a16:creationId xmlns:a16="http://schemas.microsoft.com/office/drawing/2014/main" id="{DD7A8F5F-15C7-4463-8197-3660BDADD5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23230416"/>
          <a:ext cx="865188" cy="865188"/>
        </a:xfrm>
        <a:prstGeom prst="rect">
          <a:avLst/>
        </a:prstGeom>
      </xdr:spPr>
    </xdr:pic>
    <xdr:clientData/>
  </xdr:twoCellAnchor>
  <xdr:twoCellAnchor editAs="oneCell">
    <xdr:from>
      <xdr:col>3</xdr:col>
      <xdr:colOff>975178</xdr:colOff>
      <xdr:row>91</xdr:row>
      <xdr:rowOff>52912</xdr:rowOff>
    </xdr:from>
    <xdr:to>
      <xdr:col>3</xdr:col>
      <xdr:colOff>1840366</xdr:colOff>
      <xdr:row>95</xdr:row>
      <xdr:rowOff>116791</xdr:rowOff>
    </xdr:to>
    <xdr:pic>
      <xdr:nvPicPr>
        <xdr:cNvPr id="12" name="Image 11">
          <a:hlinkClick xmlns:r="http://schemas.openxmlformats.org/officeDocument/2006/relationships" r:id="rId1"/>
          <a:extLst>
            <a:ext uri="{FF2B5EF4-FFF2-40B4-BE49-F238E27FC236}">
              <a16:creationId xmlns:a16="http://schemas.microsoft.com/office/drawing/2014/main" id="{B284E8C5-725C-4571-B52A-92FBAF5AFA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8" y="30699222"/>
          <a:ext cx="865188" cy="865188"/>
        </a:xfrm>
        <a:prstGeom prst="rect">
          <a:avLst/>
        </a:prstGeom>
      </xdr:spPr>
    </xdr:pic>
    <xdr:clientData/>
  </xdr:twoCellAnchor>
  <xdr:twoCellAnchor editAs="oneCell">
    <xdr:from>
      <xdr:col>3</xdr:col>
      <xdr:colOff>1065893</xdr:colOff>
      <xdr:row>100</xdr:row>
      <xdr:rowOff>120953</xdr:rowOff>
    </xdr:from>
    <xdr:to>
      <xdr:col>3</xdr:col>
      <xdr:colOff>1931081</xdr:colOff>
      <xdr:row>104</xdr:row>
      <xdr:rowOff>48760</xdr:rowOff>
    </xdr:to>
    <xdr:pic>
      <xdr:nvPicPr>
        <xdr:cNvPr id="13" name="Image 12">
          <a:hlinkClick xmlns:r="http://schemas.openxmlformats.org/officeDocument/2006/relationships" r:id="rId1"/>
          <a:extLst>
            <a:ext uri="{FF2B5EF4-FFF2-40B4-BE49-F238E27FC236}">
              <a16:creationId xmlns:a16="http://schemas.microsoft.com/office/drawing/2014/main" id="{2248DFE7-9203-47E4-A676-63189E0A28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12203" y="32657143"/>
          <a:ext cx="865188" cy="865188"/>
        </a:xfrm>
        <a:prstGeom prst="rect">
          <a:avLst/>
        </a:prstGeom>
      </xdr:spPr>
    </xdr:pic>
    <xdr:clientData/>
  </xdr:twoCellAnchor>
  <xdr:twoCellAnchor editAs="oneCell">
    <xdr:from>
      <xdr:col>2</xdr:col>
      <xdr:colOff>967619</xdr:colOff>
      <xdr:row>124</xdr:row>
      <xdr:rowOff>158750</xdr:rowOff>
    </xdr:from>
    <xdr:to>
      <xdr:col>2</xdr:col>
      <xdr:colOff>1832807</xdr:colOff>
      <xdr:row>131</xdr:row>
      <xdr:rowOff>71438</xdr:rowOff>
    </xdr:to>
    <xdr:pic>
      <xdr:nvPicPr>
        <xdr:cNvPr id="14" name="Image 13">
          <a:hlinkClick xmlns:r="http://schemas.openxmlformats.org/officeDocument/2006/relationships" r:id="rId1"/>
          <a:extLst>
            <a:ext uri="{FF2B5EF4-FFF2-40B4-BE49-F238E27FC236}">
              <a16:creationId xmlns:a16="http://schemas.microsoft.com/office/drawing/2014/main" id="{8B049358-6FAE-4AA2-836C-85404E3D99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411616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5869B995-9AAC-4B51-A85D-8A1D77FDAD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44888452"/>
          <a:ext cx="865188" cy="86518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2667000</xdr:colOff>
      <xdr:row>87</xdr:row>
      <xdr:rowOff>47625</xdr:rowOff>
    </xdr:from>
    <xdr:to>
      <xdr:col>3</xdr:col>
      <xdr:colOff>2627313</xdr:colOff>
      <xdr:row>87</xdr:row>
      <xdr:rowOff>373062</xdr:rowOff>
    </xdr:to>
    <xdr:cxnSp macro="">
      <xdr:nvCxnSpPr>
        <xdr:cNvPr id="7" name="Connecteur : en arc 6">
          <a:extLst>
            <a:ext uri="{FF2B5EF4-FFF2-40B4-BE49-F238E27FC236}">
              <a16:creationId xmlns:a16="http://schemas.microsoft.com/office/drawing/2014/main" id="{61D1D454-6413-4605-828E-BF273F95F57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4E3AAF0-93E6-422C-9A68-86F8C2DA5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234345</xdr:rowOff>
    </xdr:from>
    <xdr:to>
      <xdr:col>1</xdr:col>
      <xdr:colOff>1613581</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C4EB693A-AB5D-4EB8-B7BB-DE432B699C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34226"/>
          <a:ext cx="865188" cy="865188"/>
        </a:xfrm>
        <a:prstGeom prst="rect">
          <a:avLst/>
        </a:prstGeom>
      </xdr:spPr>
    </xdr:pic>
    <xdr:clientData/>
  </xdr:twoCellAnchor>
  <xdr:twoCellAnchor editAs="oneCell">
    <xdr:from>
      <xdr:col>1</xdr:col>
      <xdr:colOff>619881</xdr:colOff>
      <xdr:row>31</xdr:row>
      <xdr:rowOff>264583</xdr:rowOff>
    </xdr:from>
    <xdr:to>
      <xdr:col>1</xdr:col>
      <xdr:colOff>1485069</xdr:colOff>
      <xdr:row>36</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39D47317-6FE3-4C9D-8B0E-B15361348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114643"/>
          <a:ext cx="865188" cy="865188"/>
        </a:xfrm>
        <a:prstGeom prst="rect">
          <a:avLst/>
        </a:prstGeom>
      </xdr:spPr>
    </xdr:pic>
    <xdr:clientData/>
  </xdr:twoCellAnchor>
  <xdr:twoCellAnchor editAs="oneCell">
    <xdr:from>
      <xdr:col>3</xdr:col>
      <xdr:colOff>854226</xdr:colOff>
      <xdr:row>60</xdr:row>
      <xdr:rowOff>15119</xdr:rowOff>
    </xdr:from>
    <xdr:to>
      <xdr:col>3</xdr:col>
      <xdr:colOff>1719414</xdr:colOff>
      <xdr:row>64</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51097ED7-1EBB-4295-947E-0584AAC9A2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00536" y="15829643"/>
          <a:ext cx="865188" cy="865188"/>
        </a:xfrm>
        <a:prstGeom prst="rect">
          <a:avLst/>
        </a:prstGeom>
      </xdr:spPr>
    </xdr:pic>
    <xdr:clientData/>
  </xdr:twoCellAnchor>
  <xdr:twoCellAnchor editAs="oneCell">
    <xdr:from>
      <xdr:col>3</xdr:col>
      <xdr:colOff>876905</xdr:colOff>
      <xdr:row>68</xdr:row>
      <xdr:rowOff>83155</xdr:rowOff>
    </xdr:from>
    <xdr:to>
      <xdr:col>3</xdr:col>
      <xdr:colOff>1742093</xdr:colOff>
      <xdr:row>72</xdr:row>
      <xdr:rowOff>63879</xdr:rowOff>
    </xdr:to>
    <xdr:pic>
      <xdr:nvPicPr>
        <xdr:cNvPr id="11" name="Image 10">
          <a:hlinkClick xmlns:r="http://schemas.openxmlformats.org/officeDocument/2006/relationships" r:id="rId1"/>
          <a:extLst>
            <a:ext uri="{FF2B5EF4-FFF2-40B4-BE49-F238E27FC236}">
              <a16:creationId xmlns:a16="http://schemas.microsoft.com/office/drawing/2014/main" id="{EB56DB80-9040-4FA4-A935-74B433DEA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17606131"/>
          <a:ext cx="865188" cy="865188"/>
        </a:xfrm>
        <a:prstGeom prst="rect">
          <a:avLst/>
        </a:prstGeom>
      </xdr:spPr>
    </xdr:pic>
    <xdr:clientData/>
  </xdr:twoCellAnchor>
  <xdr:twoCellAnchor editAs="oneCell">
    <xdr:from>
      <xdr:col>2</xdr:col>
      <xdr:colOff>990297</xdr:colOff>
      <xdr:row>93</xdr:row>
      <xdr:rowOff>120953</xdr:rowOff>
    </xdr:from>
    <xdr:to>
      <xdr:col>2</xdr:col>
      <xdr:colOff>1855485</xdr:colOff>
      <xdr:row>100</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345B5BB9-59D1-4E9B-AC4E-7054C0262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26292024"/>
          <a:ext cx="865188" cy="865188"/>
        </a:xfrm>
        <a:prstGeom prst="rect">
          <a:avLst/>
        </a:prstGeom>
      </xdr:spPr>
    </xdr:pic>
    <xdr:clientData/>
  </xdr:twoCellAnchor>
  <xdr:twoCellAnchor editAs="oneCell">
    <xdr:from>
      <xdr:col>3</xdr:col>
      <xdr:colOff>0</xdr:colOff>
      <xdr:row>113</xdr:row>
      <xdr:rowOff>0</xdr:rowOff>
    </xdr:from>
    <xdr:to>
      <xdr:col>3</xdr:col>
      <xdr:colOff>865188</xdr:colOff>
      <xdr:row>117</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96F10344-01B7-4775-A8E8-6AA6D0B9B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056667"/>
          <a:ext cx="865188" cy="8651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885975</xdr:colOff>
      <xdr:row>101</xdr:row>
      <xdr:rowOff>0</xdr:rowOff>
    </xdr:from>
    <xdr:to>
      <xdr:col>3</xdr:col>
      <xdr:colOff>1747761</xdr:colOff>
      <xdr:row>104</xdr:row>
      <xdr:rowOff>109263</xdr:rowOff>
    </xdr:to>
    <xdr:pic>
      <xdr:nvPicPr>
        <xdr:cNvPr id="2" name="Image 1">
          <a:extLst>
            <a:ext uri="{FF2B5EF4-FFF2-40B4-BE49-F238E27FC236}">
              <a16:creationId xmlns:a16="http://schemas.microsoft.com/office/drawing/2014/main" id="{59A0AD62-1B9C-4400-B54B-F8CA7E8059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719B8A86-C251-4786-99F3-AF12E5B147A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52CFD6FA-36A3-4B54-84AB-8CEE8FDA6D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710596</xdr:colOff>
      <xdr:row>17</xdr:row>
      <xdr:rowOff>264583</xdr:rowOff>
    </xdr:from>
    <xdr:to>
      <xdr:col>1</xdr:col>
      <xdr:colOff>1575784</xdr:colOff>
      <xdr:row>22</xdr:row>
      <xdr:rowOff>109236</xdr:rowOff>
    </xdr:to>
    <xdr:pic>
      <xdr:nvPicPr>
        <xdr:cNvPr id="8" name="Image 7">
          <a:hlinkClick xmlns:r="http://schemas.openxmlformats.org/officeDocument/2006/relationships" r:id="rId2"/>
          <a:extLst>
            <a:ext uri="{FF2B5EF4-FFF2-40B4-BE49-F238E27FC236}">
              <a16:creationId xmlns:a16="http://schemas.microsoft.com/office/drawing/2014/main" id="{CE13C67D-3BEC-4F65-B82D-9C36ADE30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1013" y="6622143"/>
          <a:ext cx="865188" cy="865188"/>
        </a:xfrm>
        <a:prstGeom prst="rect">
          <a:avLst/>
        </a:prstGeom>
      </xdr:spPr>
    </xdr:pic>
    <xdr:clientData/>
  </xdr:twoCellAnchor>
  <xdr:twoCellAnchor editAs="oneCell">
    <xdr:from>
      <xdr:col>1</xdr:col>
      <xdr:colOff>763512</xdr:colOff>
      <xdr:row>31</xdr:row>
      <xdr:rowOff>249464</xdr:rowOff>
    </xdr:from>
    <xdr:to>
      <xdr:col>1</xdr:col>
      <xdr:colOff>1628700</xdr:colOff>
      <xdr:row>36</xdr:row>
      <xdr:rowOff>48759</xdr:rowOff>
    </xdr:to>
    <xdr:pic>
      <xdr:nvPicPr>
        <xdr:cNvPr id="9" name="Image 8">
          <a:hlinkClick xmlns:r="http://schemas.openxmlformats.org/officeDocument/2006/relationships" r:id="rId2"/>
          <a:extLst>
            <a:ext uri="{FF2B5EF4-FFF2-40B4-BE49-F238E27FC236}">
              <a16:creationId xmlns:a16="http://schemas.microsoft.com/office/drawing/2014/main" id="{67D8DE8B-F2D5-4B71-AB4E-451D85E775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33929" y="12080119"/>
          <a:ext cx="865188" cy="865188"/>
        </a:xfrm>
        <a:prstGeom prst="rect">
          <a:avLst/>
        </a:prstGeom>
      </xdr:spPr>
    </xdr:pic>
    <xdr:clientData/>
  </xdr:twoCellAnchor>
  <xdr:twoCellAnchor editAs="oneCell">
    <xdr:from>
      <xdr:col>1</xdr:col>
      <xdr:colOff>725714</xdr:colOff>
      <xdr:row>48</xdr:row>
      <xdr:rowOff>120952</xdr:rowOff>
    </xdr:from>
    <xdr:to>
      <xdr:col>1</xdr:col>
      <xdr:colOff>1590902</xdr:colOff>
      <xdr:row>64</xdr:row>
      <xdr:rowOff>78998</xdr:rowOff>
    </xdr:to>
    <xdr:pic>
      <xdr:nvPicPr>
        <xdr:cNvPr id="10" name="Image 9">
          <a:hlinkClick xmlns:r="http://schemas.openxmlformats.org/officeDocument/2006/relationships" r:id="rId2"/>
          <a:extLst>
            <a:ext uri="{FF2B5EF4-FFF2-40B4-BE49-F238E27FC236}">
              <a16:creationId xmlns:a16="http://schemas.microsoft.com/office/drawing/2014/main" id="{C4F7A2C3-2BF0-46E0-B2D3-DE21CB2ECD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96131" y="16653631"/>
          <a:ext cx="865188" cy="865188"/>
        </a:xfrm>
        <a:prstGeom prst="rect">
          <a:avLst/>
        </a:prstGeom>
      </xdr:spPr>
    </xdr:pic>
    <xdr:clientData/>
  </xdr:twoCellAnchor>
  <xdr:twoCellAnchor editAs="oneCell">
    <xdr:from>
      <xdr:col>3</xdr:col>
      <xdr:colOff>884465</xdr:colOff>
      <xdr:row>78</xdr:row>
      <xdr:rowOff>7560</xdr:rowOff>
    </xdr:from>
    <xdr:to>
      <xdr:col>3</xdr:col>
      <xdr:colOff>1749653</xdr:colOff>
      <xdr:row>92</xdr:row>
      <xdr:rowOff>71439</xdr:rowOff>
    </xdr:to>
    <xdr:pic>
      <xdr:nvPicPr>
        <xdr:cNvPr id="11" name="Image 10">
          <a:hlinkClick xmlns:r="http://schemas.openxmlformats.org/officeDocument/2006/relationships" r:id="rId2"/>
          <a:extLst>
            <a:ext uri="{FF2B5EF4-FFF2-40B4-BE49-F238E27FC236}">
              <a16:creationId xmlns:a16="http://schemas.microsoft.com/office/drawing/2014/main" id="{996C69B6-E134-449B-B199-E31A169DDB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0775" y="23381608"/>
          <a:ext cx="865188" cy="865188"/>
        </a:xfrm>
        <a:prstGeom prst="rect">
          <a:avLst/>
        </a:prstGeom>
      </xdr:spPr>
    </xdr:pic>
    <xdr:clientData/>
  </xdr:twoCellAnchor>
  <xdr:twoCellAnchor editAs="oneCell">
    <xdr:from>
      <xdr:col>3</xdr:col>
      <xdr:colOff>914702</xdr:colOff>
      <xdr:row>96</xdr:row>
      <xdr:rowOff>68036</xdr:rowOff>
    </xdr:from>
    <xdr:to>
      <xdr:col>3</xdr:col>
      <xdr:colOff>1779890</xdr:colOff>
      <xdr:row>100</xdr:row>
      <xdr:rowOff>48760</xdr:rowOff>
    </xdr:to>
    <xdr:pic>
      <xdr:nvPicPr>
        <xdr:cNvPr id="12" name="Image 11">
          <a:hlinkClick xmlns:r="http://schemas.openxmlformats.org/officeDocument/2006/relationships" r:id="rId2"/>
          <a:extLst>
            <a:ext uri="{FF2B5EF4-FFF2-40B4-BE49-F238E27FC236}">
              <a16:creationId xmlns:a16="http://schemas.microsoft.com/office/drawing/2014/main" id="{EF7DB4EA-5DC3-4E89-B836-AB901762C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61012" y="25150536"/>
          <a:ext cx="865188" cy="865188"/>
        </a:xfrm>
        <a:prstGeom prst="rect">
          <a:avLst/>
        </a:prstGeom>
      </xdr:spPr>
    </xdr:pic>
    <xdr:clientData/>
  </xdr:twoCellAnchor>
  <xdr:twoCellAnchor editAs="oneCell">
    <xdr:from>
      <xdr:col>2</xdr:col>
      <xdr:colOff>1133929</xdr:colOff>
      <xdr:row>125</xdr:row>
      <xdr:rowOff>52917</xdr:rowOff>
    </xdr:from>
    <xdr:to>
      <xdr:col>2</xdr:col>
      <xdr:colOff>1999117</xdr:colOff>
      <xdr:row>128</xdr:row>
      <xdr:rowOff>147034</xdr:rowOff>
    </xdr:to>
    <xdr:pic>
      <xdr:nvPicPr>
        <xdr:cNvPr id="13" name="Image 12">
          <a:hlinkClick xmlns:r="http://schemas.openxmlformats.org/officeDocument/2006/relationships" r:id="rId2"/>
          <a:extLst>
            <a:ext uri="{FF2B5EF4-FFF2-40B4-BE49-F238E27FC236}">
              <a16:creationId xmlns:a16="http://schemas.microsoft.com/office/drawing/2014/main" id="{B85CB270-243F-4845-BF95-562051F2BE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696608" y="33964941"/>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139473</xdr:rowOff>
    </xdr:to>
    <xdr:pic>
      <xdr:nvPicPr>
        <xdr:cNvPr id="14" name="Image 13">
          <a:hlinkClick xmlns:r="http://schemas.openxmlformats.org/officeDocument/2006/relationships" r:id="rId2"/>
          <a:extLst>
            <a:ext uri="{FF2B5EF4-FFF2-40B4-BE49-F238E27FC236}">
              <a16:creationId xmlns:a16="http://schemas.microsoft.com/office/drawing/2014/main" id="{444C0861-B3EB-4CFD-9A32-5EFF814A2F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7616190"/>
          <a:ext cx="865188" cy="8651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2667000</xdr:colOff>
      <xdr:row>81</xdr:row>
      <xdr:rowOff>47625</xdr:rowOff>
    </xdr:from>
    <xdr:to>
      <xdr:col>3</xdr:col>
      <xdr:colOff>2627313</xdr:colOff>
      <xdr:row>81</xdr:row>
      <xdr:rowOff>373062</xdr:rowOff>
    </xdr:to>
    <xdr:cxnSp macro="">
      <xdr:nvCxnSpPr>
        <xdr:cNvPr id="7" name="Connecteur : en arc 6">
          <a:extLst>
            <a:ext uri="{FF2B5EF4-FFF2-40B4-BE49-F238E27FC236}">
              <a16:creationId xmlns:a16="http://schemas.microsoft.com/office/drawing/2014/main" id="{80676ECB-5854-4078-A83B-BB601395B44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0D75A1A-4EAD-4628-93AB-68AE3227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17</xdr:row>
      <xdr:rowOff>1</xdr:rowOff>
    </xdr:from>
    <xdr:to>
      <xdr:col>1</xdr:col>
      <xdr:colOff>1485069</xdr:colOff>
      <xdr:row>21</xdr:row>
      <xdr:rowOff>139474</xdr:rowOff>
    </xdr:to>
    <xdr:pic>
      <xdr:nvPicPr>
        <xdr:cNvPr id="8" name="Image 7">
          <a:hlinkClick xmlns:r="http://schemas.openxmlformats.org/officeDocument/2006/relationships" r:id="rId1"/>
          <a:extLst>
            <a:ext uri="{FF2B5EF4-FFF2-40B4-BE49-F238E27FC236}">
              <a16:creationId xmlns:a16="http://schemas.microsoft.com/office/drawing/2014/main" id="{1A8EA5CB-21B1-4194-A6EA-AC3468235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5994703"/>
          <a:ext cx="865188" cy="865188"/>
        </a:xfrm>
        <a:prstGeom prst="rect">
          <a:avLst/>
        </a:prstGeom>
      </xdr:spPr>
    </xdr:pic>
    <xdr:clientData/>
  </xdr:twoCellAnchor>
  <xdr:twoCellAnchor editAs="oneCell">
    <xdr:from>
      <xdr:col>1</xdr:col>
      <xdr:colOff>619881</xdr:colOff>
      <xdr:row>31</xdr:row>
      <xdr:rowOff>287262</xdr:rowOff>
    </xdr:from>
    <xdr:to>
      <xdr:col>1</xdr:col>
      <xdr:colOff>1485069</xdr:colOff>
      <xdr:row>36</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45129E15-5AE9-4950-A432-B9D58D8495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0893"/>
          <a:ext cx="865188" cy="865188"/>
        </a:xfrm>
        <a:prstGeom prst="rect">
          <a:avLst/>
        </a:prstGeom>
      </xdr:spPr>
    </xdr:pic>
    <xdr:clientData/>
  </xdr:twoCellAnchor>
  <xdr:twoCellAnchor editAs="oneCell">
    <xdr:from>
      <xdr:col>3</xdr:col>
      <xdr:colOff>899583</xdr:colOff>
      <xdr:row>53</xdr:row>
      <xdr:rowOff>151190</xdr:rowOff>
    </xdr:from>
    <xdr:to>
      <xdr:col>3</xdr:col>
      <xdr:colOff>1764771</xdr:colOff>
      <xdr:row>58</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F800BF3C-099D-441A-8822-1C2892100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6600714"/>
          <a:ext cx="865188" cy="865188"/>
        </a:xfrm>
        <a:prstGeom prst="rect">
          <a:avLst/>
        </a:prstGeom>
      </xdr:spPr>
    </xdr:pic>
    <xdr:clientData/>
  </xdr:twoCellAnchor>
  <xdr:twoCellAnchor editAs="oneCell">
    <xdr:from>
      <xdr:col>3</xdr:col>
      <xdr:colOff>892024</xdr:colOff>
      <xdr:row>61</xdr:row>
      <xdr:rowOff>166310</xdr:rowOff>
    </xdr:from>
    <xdr:to>
      <xdr:col>3</xdr:col>
      <xdr:colOff>1757212</xdr:colOff>
      <xdr:row>65</xdr:row>
      <xdr:rowOff>199950</xdr:rowOff>
    </xdr:to>
    <xdr:pic>
      <xdr:nvPicPr>
        <xdr:cNvPr id="11" name="Image 10">
          <a:hlinkClick xmlns:r="http://schemas.openxmlformats.org/officeDocument/2006/relationships" r:id="rId1"/>
          <a:extLst>
            <a:ext uri="{FF2B5EF4-FFF2-40B4-BE49-F238E27FC236}">
              <a16:creationId xmlns:a16="http://schemas.microsoft.com/office/drawing/2014/main" id="{E7C3EC8F-F9D4-43C5-9305-0CD685146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18324286"/>
          <a:ext cx="865188" cy="865188"/>
        </a:xfrm>
        <a:prstGeom prst="rect">
          <a:avLst/>
        </a:prstGeom>
      </xdr:spPr>
    </xdr:pic>
    <xdr:clientData/>
  </xdr:twoCellAnchor>
  <xdr:twoCellAnchor editAs="oneCell">
    <xdr:from>
      <xdr:col>2</xdr:col>
      <xdr:colOff>876905</xdr:colOff>
      <xdr:row>87</xdr:row>
      <xdr:rowOff>45357</xdr:rowOff>
    </xdr:from>
    <xdr:to>
      <xdr:col>2</xdr:col>
      <xdr:colOff>1742093</xdr:colOff>
      <xdr:row>93</xdr:row>
      <xdr:rowOff>252866</xdr:rowOff>
    </xdr:to>
    <xdr:pic>
      <xdr:nvPicPr>
        <xdr:cNvPr id="12" name="Image 11">
          <a:hlinkClick xmlns:r="http://schemas.openxmlformats.org/officeDocument/2006/relationships" r:id="rId1"/>
          <a:extLst>
            <a:ext uri="{FF2B5EF4-FFF2-40B4-BE49-F238E27FC236}">
              <a16:creationId xmlns:a16="http://schemas.microsoft.com/office/drawing/2014/main" id="{8DB1AC64-FF93-42B3-A2C6-442B935E5E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9584" y="27032857"/>
          <a:ext cx="865188" cy="865188"/>
        </a:xfrm>
        <a:prstGeom prst="rect">
          <a:avLst/>
        </a:prstGeom>
      </xdr:spPr>
    </xdr:pic>
    <xdr:clientData/>
  </xdr:twoCellAnchor>
  <xdr:twoCellAnchor editAs="oneCell">
    <xdr:from>
      <xdr:col>3</xdr:col>
      <xdr:colOff>0</xdr:colOff>
      <xdr:row>107</xdr:row>
      <xdr:rowOff>0</xdr:rowOff>
    </xdr:from>
    <xdr:to>
      <xdr:col>3</xdr:col>
      <xdr:colOff>865188</xdr:colOff>
      <xdr:row>111</xdr:row>
      <xdr:rowOff>139473</xdr:rowOff>
    </xdr:to>
    <xdr:pic>
      <xdr:nvPicPr>
        <xdr:cNvPr id="13" name="Image 12">
          <a:hlinkClick xmlns:r="http://schemas.openxmlformats.org/officeDocument/2006/relationships" r:id="rId1"/>
          <a:extLst>
            <a:ext uri="{FF2B5EF4-FFF2-40B4-BE49-F238E27FC236}">
              <a16:creationId xmlns:a16="http://schemas.microsoft.com/office/drawing/2014/main" id="{330FBD4B-C782-4038-9C46-7BFC8C403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873095"/>
          <a:ext cx="865188" cy="8651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63D60172-B40D-4C86-9BFC-88146D58D3D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FF1DE3A-A369-4E92-896E-35A96A09A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234346</xdr:rowOff>
    </xdr:from>
    <xdr:to>
      <xdr:col>1</xdr:col>
      <xdr:colOff>1492628</xdr:colOff>
      <xdr:row>21</xdr:row>
      <xdr:rowOff>78998</xdr:rowOff>
    </xdr:to>
    <xdr:pic>
      <xdr:nvPicPr>
        <xdr:cNvPr id="8" name="Image 7">
          <a:hlinkClick xmlns:r="http://schemas.openxmlformats.org/officeDocument/2006/relationships" r:id="rId1"/>
          <a:extLst>
            <a:ext uri="{FF2B5EF4-FFF2-40B4-BE49-F238E27FC236}">
              <a16:creationId xmlns:a16="http://schemas.microsoft.com/office/drawing/2014/main" id="{4DCF3C6A-1228-4244-AE8C-FF1447DD20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5609167"/>
          <a:ext cx="865188" cy="865188"/>
        </a:xfrm>
        <a:prstGeom prst="rect">
          <a:avLst/>
        </a:prstGeom>
      </xdr:spPr>
    </xdr:pic>
    <xdr:clientData/>
  </xdr:twoCellAnchor>
  <xdr:twoCellAnchor editAs="oneCell">
    <xdr:from>
      <xdr:col>1</xdr:col>
      <xdr:colOff>703036</xdr:colOff>
      <xdr:row>30</xdr:row>
      <xdr:rowOff>196548</xdr:rowOff>
    </xdr:from>
    <xdr:to>
      <xdr:col>1</xdr:col>
      <xdr:colOff>1568224</xdr:colOff>
      <xdr:row>34</xdr:row>
      <xdr:rowOff>177272</xdr:rowOff>
    </xdr:to>
    <xdr:pic>
      <xdr:nvPicPr>
        <xdr:cNvPr id="9" name="Image 8">
          <a:hlinkClick xmlns:r="http://schemas.openxmlformats.org/officeDocument/2006/relationships" r:id="rId1"/>
          <a:extLst>
            <a:ext uri="{FF2B5EF4-FFF2-40B4-BE49-F238E27FC236}">
              <a16:creationId xmlns:a16="http://schemas.microsoft.com/office/drawing/2014/main" id="{80E041C9-B2DF-4F1C-A475-28F7A310FA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2533691"/>
          <a:ext cx="865188" cy="865188"/>
        </a:xfrm>
        <a:prstGeom prst="rect">
          <a:avLst/>
        </a:prstGeom>
      </xdr:spPr>
    </xdr:pic>
    <xdr:clientData/>
  </xdr:twoCellAnchor>
  <xdr:twoCellAnchor editAs="oneCell">
    <xdr:from>
      <xdr:col>3</xdr:col>
      <xdr:colOff>960060</xdr:colOff>
      <xdr:row>90</xdr:row>
      <xdr:rowOff>113393</xdr:rowOff>
    </xdr:from>
    <xdr:to>
      <xdr:col>3</xdr:col>
      <xdr:colOff>1825248</xdr:colOff>
      <xdr:row>94</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5F4C654C-147F-4E4C-8068-8018E81300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63810"/>
          <a:ext cx="865188" cy="865188"/>
        </a:xfrm>
        <a:prstGeom prst="rect">
          <a:avLst/>
        </a:prstGeom>
      </xdr:spPr>
    </xdr:pic>
    <xdr:clientData/>
  </xdr:twoCellAnchor>
  <xdr:twoCellAnchor editAs="oneCell">
    <xdr:from>
      <xdr:col>3</xdr:col>
      <xdr:colOff>944940</xdr:colOff>
      <xdr:row>100</xdr:row>
      <xdr:rowOff>7561</xdr:rowOff>
    </xdr:from>
    <xdr:to>
      <xdr:col>3</xdr:col>
      <xdr:colOff>1810128</xdr:colOff>
      <xdr:row>103</xdr:row>
      <xdr:rowOff>169713</xdr:rowOff>
    </xdr:to>
    <xdr:pic>
      <xdr:nvPicPr>
        <xdr:cNvPr id="11" name="Image 10">
          <a:hlinkClick xmlns:r="http://schemas.openxmlformats.org/officeDocument/2006/relationships" r:id="rId1"/>
          <a:extLst>
            <a:ext uri="{FF2B5EF4-FFF2-40B4-BE49-F238E27FC236}">
              <a16:creationId xmlns:a16="http://schemas.microsoft.com/office/drawing/2014/main" id="{1045A3DE-8A47-4A6C-913B-E154F415C1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0229287"/>
          <a:ext cx="865188" cy="865188"/>
        </a:xfrm>
        <a:prstGeom prst="rect">
          <a:avLst/>
        </a:prstGeom>
      </xdr:spPr>
    </xdr:pic>
    <xdr:clientData/>
  </xdr:twoCellAnchor>
  <xdr:twoCellAnchor editAs="oneCell">
    <xdr:from>
      <xdr:col>2</xdr:col>
      <xdr:colOff>944941</xdr:colOff>
      <xdr:row>128</xdr:row>
      <xdr:rowOff>30238</xdr:rowOff>
    </xdr:from>
    <xdr:to>
      <xdr:col>2</xdr:col>
      <xdr:colOff>1810129</xdr:colOff>
      <xdr:row>131</xdr:row>
      <xdr:rowOff>124355</xdr:rowOff>
    </xdr:to>
    <xdr:pic>
      <xdr:nvPicPr>
        <xdr:cNvPr id="12" name="Image 11">
          <a:hlinkClick xmlns:r="http://schemas.openxmlformats.org/officeDocument/2006/relationships" r:id="rId1"/>
          <a:extLst>
            <a:ext uri="{FF2B5EF4-FFF2-40B4-BE49-F238E27FC236}">
              <a16:creationId xmlns:a16="http://schemas.microsoft.com/office/drawing/2014/main" id="{C71C6FF6-05C9-4DA6-A337-439E029E6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07620" y="29194881"/>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BADD4479-77A8-4F29-A019-3BEF415A27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2868810"/>
          <a:ext cx="865188" cy="8651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8DA850F1-0BF7-48CA-AF3A-8B2FE66E6305}"/>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05AAF7E-2E13-4010-818D-20F73C6C34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16</xdr:row>
      <xdr:rowOff>219226</xdr:rowOff>
    </xdr:from>
    <xdr:to>
      <xdr:col>1</xdr:col>
      <xdr:colOff>1454831</xdr:colOff>
      <xdr:row>21</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F89BC30A-7F2C-4ED9-B4EE-9804B58FA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08750"/>
          <a:ext cx="865188" cy="865188"/>
        </a:xfrm>
        <a:prstGeom prst="rect">
          <a:avLst/>
        </a:prstGeom>
      </xdr:spPr>
    </xdr:pic>
    <xdr:clientData/>
  </xdr:twoCellAnchor>
  <xdr:twoCellAnchor editAs="oneCell">
    <xdr:from>
      <xdr:col>1</xdr:col>
      <xdr:colOff>612321</xdr:colOff>
      <xdr:row>31</xdr:row>
      <xdr:rowOff>15118</xdr:rowOff>
    </xdr:from>
    <xdr:to>
      <xdr:col>1</xdr:col>
      <xdr:colOff>1477509</xdr:colOff>
      <xdr:row>35</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71FFEC80-AE34-450E-B05E-0467963374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3561785"/>
          <a:ext cx="865188" cy="865188"/>
        </a:xfrm>
        <a:prstGeom prst="rect">
          <a:avLst/>
        </a:prstGeom>
      </xdr:spPr>
    </xdr:pic>
    <xdr:clientData/>
  </xdr:twoCellAnchor>
  <xdr:twoCellAnchor editAs="oneCell">
    <xdr:from>
      <xdr:col>1</xdr:col>
      <xdr:colOff>680357</xdr:colOff>
      <xdr:row>48</xdr:row>
      <xdr:rowOff>219225</xdr:rowOff>
    </xdr:from>
    <xdr:to>
      <xdr:col>1</xdr:col>
      <xdr:colOff>1545545</xdr:colOff>
      <xdr:row>53</xdr:row>
      <xdr:rowOff>63878</xdr:rowOff>
    </xdr:to>
    <xdr:pic>
      <xdr:nvPicPr>
        <xdr:cNvPr id="10" name="Image 9">
          <a:hlinkClick xmlns:r="http://schemas.openxmlformats.org/officeDocument/2006/relationships" r:id="rId1"/>
          <a:extLst>
            <a:ext uri="{FF2B5EF4-FFF2-40B4-BE49-F238E27FC236}">
              <a16:creationId xmlns:a16="http://schemas.microsoft.com/office/drawing/2014/main" id="{EF5AE5B5-17DE-4990-AD50-53F15799F5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8717380"/>
          <a:ext cx="865188" cy="865188"/>
        </a:xfrm>
        <a:prstGeom prst="rect">
          <a:avLst/>
        </a:prstGeom>
      </xdr:spPr>
    </xdr:pic>
    <xdr:clientData/>
  </xdr:twoCellAnchor>
  <xdr:twoCellAnchor editAs="oneCell">
    <xdr:from>
      <xdr:col>3</xdr:col>
      <xdr:colOff>944940</xdr:colOff>
      <xdr:row>92</xdr:row>
      <xdr:rowOff>15118</xdr:rowOff>
    </xdr:from>
    <xdr:to>
      <xdr:col>3</xdr:col>
      <xdr:colOff>1810128</xdr:colOff>
      <xdr:row>96</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D6955B3F-1C38-4971-96C6-5537AC2796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764999"/>
          <a:ext cx="865188" cy="865188"/>
        </a:xfrm>
        <a:prstGeom prst="rect">
          <a:avLst/>
        </a:prstGeom>
      </xdr:spPr>
    </xdr:pic>
    <xdr:clientData/>
  </xdr:twoCellAnchor>
  <xdr:twoCellAnchor editAs="oneCell">
    <xdr:from>
      <xdr:col>3</xdr:col>
      <xdr:colOff>952500</xdr:colOff>
      <xdr:row>99</xdr:row>
      <xdr:rowOff>128512</xdr:rowOff>
    </xdr:from>
    <xdr:to>
      <xdr:col>3</xdr:col>
      <xdr:colOff>1817688</xdr:colOff>
      <xdr:row>103</xdr:row>
      <xdr:rowOff>109236</xdr:rowOff>
    </xdr:to>
    <xdr:pic>
      <xdr:nvPicPr>
        <xdr:cNvPr id="12" name="Image 11">
          <a:hlinkClick xmlns:r="http://schemas.openxmlformats.org/officeDocument/2006/relationships" r:id="rId1"/>
          <a:extLst>
            <a:ext uri="{FF2B5EF4-FFF2-40B4-BE49-F238E27FC236}">
              <a16:creationId xmlns:a16="http://schemas.microsoft.com/office/drawing/2014/main" id="{D238D801-0EED-451B-BF21-42FD7430B3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6405417"/>
          <a:ext cx="865188" cy="865188"/>
        </a:xfrm>
        <a:prstGeom prst="rect">
          <a:avLst/>
        </a:prstGeom>
      </xdr:spPr>
    </xdr:pic>
    <xdr:clientData/>
  </xdr:twoCellAnchor>
  <xdr:twoCellAnchor editAs="oneCell">
    <xdr:from>
      <xdr:col>2</xdr:col>
      <xdr:colOff>899584</xdr:colOff>
      <xdr:row>128</xdr:row>
      <xdr:rowOff>60476</xdr:rowOff>
    </xdr:from>
    <xdr:to>
      <xdr:col>2</xdr:col>
      <xdr:colOff>1764772</xdr:colOff>
      <xdr:row>131</xdr:row>
      <xdr:rowOff>154593</xdr:rowOff>
    </xdr:to>
    <xdr:pic>
      <xdr:nvPicPr>
        <xdr:cNvPr id="13" name="Image 12">
          <a:hlinkClick xmlns:r="http://schemas.openxmlformats.org/officeDocument/2006/relationships" r:id="rId1"/>
          <a:extLst>
            <a:ext uri="{FF2B5EF4-FFF2-40B4-BE49-F238E27FC236}">
              <a16:creationId xmlns:a16="http://schemas.microsoft.com/office/drawing/2014/main" id="{4F85EAE5-0419-49FA-A773-206FBF06CB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5461726"/>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0ACBF84E-8763-4255-8769-EADC0CAAC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9105417"/>
          <a:ext cx="865188" cy="865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11</xdr:col>
      <xdr:colOff>254521</xdr:colOff>
      <xdr:row>54</xdr:row>
      <xdr:rowOff>114300</xdr:rowOff>
    </xdr:to>
    <xdr:pic>
      <xdr:nvPicPr>
        <xdr:cNvPr id="5" name="Image 4">
          <a:extLst>
            <a:ext uri="{FF2B5EF4-FFF2-40B4-BE49-F238E27FC236}">
              <a16:creationId xmlns:a16="http://schemas.microsoft.com/office/drawing/2014/main" id="{AB00CB70-7D35-E60C-2BD1-4F005DBDC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0" y="0"/>
          <a:ext cx="7112521" cy="10058400"/>
        </a:xfrm>
        <a:prstGeom prst="rect">
          <a:avLst/>
        </a:prstGeom>
      </xdr:spPr>
    </xdr:pic>
    <xdr:clientData/>
  </xdr:twoCellAnchor>
  <xdr:twoCellAnchor editAs="oneCell">
    <xdr:from>
      <xdr:col>0</xdr:col>
      <xdr:colOff>0</xdr:colOff>
      <xdr:row>2</xdr:row>
      <xdr:rowOff>0</xdr:rowOff>
    </xdr:from>
    <xdr:to>
      <xdr:col>1</xdr:col>
      <xdr:colOff>130024</xdr:colOff>
      <xdr:row>6</xdr:row>
      <xdr:rowOff>155424</xdr:rowOff>
    </xdr:to>
    <xdr:pic>
      <xdr:nvPicPr>
        <xdr:cNvPr id="3" name="Image 2">
          <a:hlinkClick xmlns:r="http://schemas.openxmlformats.org/officeDocument/2006/relationships" r:id="rId2"/>
          <a:extLst>
            <a:ext uri="{FF2B5EF4-FFF2-40B4-BE49-F238E27FC236}">
              <a16:creationId xmlns:a16="http://schemas.microsoft.com/office/drawing/2014/main" id="{00197CB8-4AED-479B-B82F-C1C48AAD47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
          <a:ext cx="892024" cy="892024"/>
        </a:xfrm>
        <a:prstGeom prst="rect">
          <a:avLst/>
        </a:prstGeom>
      </xdr:spPr>
    </xdr:pic>
    <xdr:clientData/>
  </xdr:twoCellAnchor>
  <xdr:twoCellAnchor editAs="oneCell">
    <xdr:from>
      <xdr:col>0</xdr:col>
      <xdr:colOff>0</xdr:colOff>
      <xdr:row>20</xdr:row>
      <xdr:rowOff>0</xdr:rowOff>
    </xdr:from>
    <xdr:to>
      <xdr:col>1</xdr:col>
      <xdr:colOff>130024</xdr:colOff>
      <xdr:row>24</xdr:row>
      <xdr:rowOff>155424</xdr:rowOff>
    </xdr:to>
    <xdr:pic>
      <xdr:nvPicPr>
        <xdr:cNvPr id="4" name="Image 3">
          <a:hlinkClick xmlns:r="http://schemas.openxmlformats.org/officeDocument/2006/relationships" r:id="rId2"/>
          <a:extLst>
            <a:ext uri="{FF2B5EF4-FFF2-40B4-BE49-F238E27FC236}">
              <a16:creationId xmlns:a16="http://schemas.microsoft.com/office/drawing/2014/main" id="{6D864AB8-A768-4F90-8158-68B4C66C6D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683000"/>
          <a:ext cx="892024" cy="892024"/>
        </a:xfrm>
        <a:prstGeom prst="rect">
          <a:avLst/>
        </a:prstGeom>
      </xdr:spPr>
    </xdr:pic>
    <xdr:clientData/>
  </xdr:twoCellAnchor>
  <xdr:twoCellAnchor editAs="oneCell">
    <xdr:from>
      <xdr:col>0</xdr:col>
      <xdr:colOff>0</xdr:colOff>
      <xdr:row>46</xdr:row>
      <xdr:rowOff>0</xdr:rowOff>
    </xdr:from>
    <xdr:to>
      <xdr:col>1</xdr:col>
      <xdr:colOff>130024</xdr:colOff>
      <xdr:row>50</xdr:row>
      <xdr:rowOff>155424</xdr:rowOff>
    </xdr:to>
    <xdr:pic>
      <xdr:nvPicPr>
        <xdr:cNvPr id="6" name="Image 5">
          <a:hlinkClick xmlns:r="http://schemas.openxmlformats.org/officeDocument/2006/relationships" r:id="rId2"/>
          <a:extLst>
            <a:ext uri="{FF2B5EF4-FFF2-40B4-BE49-F238E27FC236}">
              <a16:creationId xmlns:a16="http://schemas.microsoft.com/office/drawing/2014/main" id="{22811E5D-5808-4DF7-BD8C-E8F1DBE776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8470900"/>
          <a:ext cx="892024" cy="89202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ECFD1A99-236F-4047-8145-A5D5814906D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32A60B7-1D35-4CCC-97BB-625268FDD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657679</xdr:colOff>
      <xdr:row>16</xdr:row>
      <xdr:rowOff>234345</xdr:rowOff>
    </xdr:from>
    <xdr:to>
      <xdr:col>1</xdr:col>
      <xdr:colOff>1522867</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2E07549D-D3AB-4E02-9A38-1EAD9ABF6F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5609166"/>
          <a:ext cx="865188" cy="865188"/>
        </a:xfrm>
        <a:prstGeom prst="rect">
          <a:avLst/>
        </a:prstGeom>
      </xdr:spPr>
    </xdr:pic>
    <xdr:clientData/>
  </xdr:twoCellAnchor>
  <xdr:twoCellAnchor editAs="oneCell">
    <xdr:from>
      <xdr:col>1</xdr:col>
      <xdr:colOff>604762</xdr:colOff>
      <xdr:row>30</xdr:row>
      <xdr:rowOff>272143</xdr:rowOff>
    </xdr:from>
    <xdr:to>
      <xdr:col>1</xdr:col>
      <xdr:colOff>1469950</xdr:colOff>
      <xdr:row>35</xdr:row>
      <xdr:rowOff>71438</xdr:rowOff>
    </xdr:to>
    <xdr:pic>
      <xdr:nvPicPr>
        <xdr:cNvPr id="9" name="Image 8">
          <a:hlinkClick xmlns:r="http://schemas.openxmlformats.org/officeDocument/2006/relationships" r:id="rId1"/>
          <a:extLst>
            <a:ext uri="{FF2B5EF4-FFF2-40B4-BE49-F238E27FC236}">
              <a16:creationId xmlns:a16="http://schemas.microsoft.com/office/drawing/2014/main" id="{3A8F4482-4FC8-4DB0-B872-0652F88A8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694583"/>
          <a:ext cx="865188" cy="865188"/>
        </a:xfrm>
        <a:prstGeom prst="rect">
          <a:avLst/>
        </a:prstGeom>
      </xdr:spPr>
    </xdr:pic>
    <xdr:clientData/>
  </xdr:twoCellAnchor>
  <xdr:twoCellAnchor editAs="oneCell">
    <xdr:from>
      <xdr:col>1</xdr:col>
      <xdr:colOff>657679</xdr:colOff>
      <xdr:row>49</xdr:row>
      <xdr:rowOff>15119</xdr:rowOff>
    </xdr:from>
    <xdr:to>
      <xdr:col>1</xdr:col>
      <xdr:colOff>1522867</xdr:colOff>
      <xdr:row>53</xdr:row>
      <xdr:rowOff>154592</xdr:rowOff>
    </xdr:to>
    <xdr:pic>
      <xdr:nvPicPr>
        <xdr:cNvPr id="10" name="Image 9">
          <a:hlinkClick xmlns:r="http://schemas.openxmlformats.org/officeDocument/2006/relationships" r:id="rId1"/>
          <a:extLst>
            <a:ext uri="{FF2B5EF4-FFF2-40B4-BE49-F238E27FC236}">
              <a16:creationId xmlns:a16="http://schemas.microsoft.com/office/drawing/2014/main" id="{1FD79A95-0D0F-488B-97C3-6447BC1164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6" y="15837202"/>
          <a:ext cx="865188" cy="865188"/>
        </a:xfrm>
        <a:prstGeom prst="rect">
          <a:avLst/>
        </a:prstGeom>
      </xdr:spPr>
    </xdr:pic>
    <xdr:clientData/>
  </xdr:twoCellAnchor>
  <xdr:twoCellAnchor editAs="oneCell">
    <xdr:from>
      <xdr:col>1</xdr:col>
      <xdr:colOff>665238</xdr:colOff>
      <xdr:row>62</xdr:row>
      <xdr:rowOff>264584</xdr:rowOff>
    </xdr:from>
    <xdr:to>
      <xdr:col>1</xdr:col>
      <xdr:colOff>1530426</xdr:colOff>
      <xdr:row>67</xdr:row>
      <xdr:rowOff>109236</xdr:rowOff>
    </xdr:to>
    <xdr:pic>
      <xdr:nvPicPr>
        <xdr:cNvPr id="11" name="Image 10">
          <a:hlinkClick xmlns:r="http://schemas.openxmlformats.org/officeDocument/2006/relationships" r:id="rId1"/>
          <a:extLst>
            <a:ext uri="{FF2B5EF4-FFF2-40B4-BE49-F238E27FC236}">
              <a16:creationId xmlns:a16="http://schemas.microsoft.com/office/drawing/2014/main" id="{E0A437DB-6644-4940-84A8-B653D1D889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20297322"/>
          <a:ext cx="865188" cy="865188"/>
        </a:xfrm>
        <a:prstGeom prst="rect">
          <a:avLst/>
        </a:prstGeom>
      </xdr:spPr>
    </xdr:pic>
    <xdr:clientData/>
  </xdr:twoCellAnchor>
  <xdr:twoCellAnchor editAs="oneCell">
    <xdr:from>
      <xdr:col>3</xdr:col>
      <xdr:colOff>952500</xdr:colOff>
      <xdr:row>91</xdr:row>
      <xdr:rowOff>0</xdr:rowOff>
    </xdr:from>
    <xdr:to>
      <xdr:col>3</xdr:col>
      <xdr:colOff>1817688</xdr:colOff>
      <xdr:row>95</xdr:row>
      <xdr:rowOff>63878</xdr:rowOff>
    </xdr:to>
    <xdr:pic>
      <xdr:nvPicPr>
        <xdr:cNvPr id="12" name="Image 11">
          <a:hlinkClick xmlns:r="http://schemas.openxmlformats.org/officeDocument/2006/relationships" r:id="rId1"/>
          <a:extLst>
            <a:ext uri="{FF2B5EF4-FFF2-40B4-BE49-F238E27FC236}">
              <a16:creationId xmlns:a16="http://schemas.microsoft.com/office/drawing/2014/main" id="{725B807D-22FD-49DF-91B0-4D839E7B30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2935595"/>
          <a:ext cx="865188" cy="865188"/>
        </a:xfrm>
        <a:prstGeom prst="rect">
          <a:avLst/>
        </a:prstGeom>
      </xdr:spPr>
    </xdr:pic>
    <xdr:clientData/>
  </xdr:twoCellAnchor>
  <xdr:twoCellAnchor editAs="oneCell">
    <xdr:from>
      <xdr:col>3</xdr:col>
      <xdr:colOff>975179</xdr:colOff>
      <xdr:row>98</xdr:row>
      <xdr:rowOff>143631</xdr:rowOff>
    </xdr:from>
    <xdr:to>
      <xdr:col>3</xdr:col>
      <xdr:colOff>1840367</xdr:colOff>
      <xdr:row>102</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B236346F-78F0-40A9-B86B-2189399F5B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24606250"/>
          <a:ext cx="865188" cy="865188"/>
        </a:xfrm>
        <a:prstGeom prst="rect">
          <a:avLst/>
        </a:prstGeom>
      </xdr:spPr>
    </xdr:pic>
    <xdr:clientData/>
  </xdr:twoCellAnchor>
  <xdr:twoCellAnchor editAs="oneCell">
    <xdr:from>
      <xdr:col>2</xdr:col>
      <xdr:colOff>869346</xdr:colOff>
      <xdr:row>128</xdr:row>
      <xdr:rowOff>52917</xdr:rowOff>
    </xdr:from>
    <xdr:to>
      <xdr:col>2</xdr:col>
      <xdr:colOff>1734534</xdr:colOff>
      <xdr:row>131</xdr:row>
      <xdr:rowOff>147034</xdr:rowOff>
    </xdr:to>
    <xdr:pic>
      <xdr:nvPicPr>
        <xdr:cNvPr id="14" name="Image 13">
          <a:hlinkClick xmlns:r="http://schemas.openxmlformats.org/officeDocument/2006/relationships" r:id="rId1"/>
          <a:extLst>
            <a:ext uri="{FF2B5EF4-FFF2-40B4-BE49-F238E27FC236}">
              <a16:creationId xmlns:a16="http://schemas.microsoft.com/office/drawing/2014/main" id="{52DE0783-D387-46C3-8305-4628BA3B1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32025" y="33821310"/>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1BD32D2-F2CF-41B9-B0D5-A7753A4726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291131"/>
          <a:ext cx="865188" cy="86518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5DAED272-5319-450B-A7EE-33BE0E8DA33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39D46C2C-567F-4922-AA92-0F7A15614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544285</xdr:colOff>
      <xdr:row>16</xdr:row>
      <xdr:rowOff>143631</xdr:rowOff>
    </xdr:from>
    <xdr:to>
      <xdr:col>1</xdr:col>
      <xdr:colOff>1409473</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14746623-32D4-42C3-AC40-B057E71CB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4702" y="6433155"/>
          <a:ext cx="865188" cy="865188"/>
        </a:xfrm>
        <a:prstGeom prst="rect">
          <a:avLst/>
        </a:prstGeom>
      </xdr:spPr>
    </xdr:pic>
    <xdr:clientData/>
  </xdr:twoCellAnchor>
  <xdr:twoCellAnchor editAs="oneCell">
    <xdr:from>
      <xdr:col>1</xdr:col>
      <xdr:colOff>650119</xdr:colOff>
      <xdr:row>31</xdr:row>
      <xdr:rowOff>30238</xdr:rowOff>
    </xdr:from>
    <xdr:to>
      <xdr:col>1</xdr:col>
      <xdr:colOff>1515307</xdr:colOff>
      <xdr:row>35</xdr:row>
      <xdr:rowOff>124355</xdr:rowOff>
    </xdr:to>
    <xdr:pic>
      <xdr:nvPicPr>
        <xdr:cNvPr id="9" name="Image 8">
          <a:hlinkClick xmlns:r="http://schemas.openxmlformats.org/officeDocument/2006/relationships" r:id="rId1"/>
          <a:extLst>
            <a:ext uri="{FF2B5EF4-FFF2-40B4-BE49-F238E27FC236}">
              <a16:creationId xmlns:a16="http://schemas.microsoft.com/office/drawing/2014/main" id="{A638743D-053E-4999-8833-B9F8C58BAF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3576905"/>
          <a:ext cx="865188" cy="865188"/>
        </a:xfrm>
        <a:prstGeom prst="rect">
          <a:avLst/>
        </a:prstGeom>
      </xdr:spPr>
    </xdr:pic>
    <xdr:clientData/>
  </xdr:twoCellAnchor>
  <xdr:twoCellAnchor editAs="oneCell">
    <xdr:from>
      <xdr:col>1</xdr:col>
      <xdr:colOff>687917</xdr:colOff>
      <xdr:row>48</xdr:row>
      <xdr:rowOff>211666</xdr:rowOff>
    </xdr:from>
    <xdr:to>
      <xdr:col>1</xdr:col>
      <xdr:colOff>1553105</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A0A5894B-2BC4-4A3B-9BDB-A5BAFFAB29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8709821"/>
          <a:ext cx="865188" cy="865188"/>
        </a:xfrm>
        <a:prstGeom prst="rect">
          <a:avLst/>
        </a:prstGeom>
      </xdr:spPr>
    </xdr:pic>
    <xdr:clientData/>
  </xdr:twoCellAnchor>
  <xdr:twoCellAnchor editAs="oneCell">
    <xdr:from>
      <xdr:col>3</xdr:col>
      <xdr:colOff>846666</xdr:colOff>
      <xdr:row>68</xdr:row>
      <xdr:rowOff>68036</xdr:rowOff>
    </xdr:from>
    <xdr:to>
      <xdr:col>3</xdr:col>
      <xdr:colOff>1711854</xdr:colOff>
      <xdr:row>94</xdr:row>
      <xdr:rowOff>184831</xdr:rowOff>
    </xdr:to>
    <xdr:pic>
      <xdr:nvPicPr>
        <xdr:cNvPr id="11" name="Image 10">
          <a:hlinkClick xmlns:r="http://schemas.openxmlformats.org/officeDocument/2006/relationships" r:id="rId1"/>
          <a:extLst>
            <a:ext uri="{FF2B5EF4-FFF2-40B4-BE49-F238E27FC236}">
              <a16:creationId xmlns:a16="http://schemas.microsoft.com/office/drawing/2014/main" id="{1CBCD684-4B45-4773-AE24-6E8B4EC29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92976" y="24273631"/>
          <a:ext cx="865188" cy="865188"/>
        </a:xfrm>
        <a:prstGeom prst="rect">
          <a:avLst/>
        </a:prstGeom>
      </xdr:spPr>
    </xdr:pic>
    <xdr:clientData/>
  </xdr:twoCellAnchor>
  <xdr:twoCellAnchor editAs="oneCell">
    <xdr:from>
      <xdr:col>3</xdr:col>
      <xdr:colOff>884464</xdr:colOff>
      <xdr:row>99</xdr:row>
      <xdr:rowOff>60476</xdr:rowOff>
    </xdr:from>
    <xdr:to>
      <xdr:col>3</xdr:col>
      <xdr:colOff>1749652</xdr:colOff>
      <xdr:row>103</xdr:row>
      <xdr:rowOff>41200</xdr:rowOff>
    </xdr:to>
    <xdr:pic>
      <xdr:nvPicPr>
        <xdr:cNvPr id="12" name="Image 11">
          <a:hlinkClick xmlns:r="http://schemas.openxmlformats.org/officeDocument/2006/relationships" r:id="rId1"/>
          <a:extLst>
            <a:ext uri="{FF2B5EF4-FFF2-40B4-BE49-F238E27FC236}">
              <a16:creationId xmlns:a16="http://schemas.microsoft.com/office/drawing/2014/main" id="{94C8EC04-12FD-4633-A9E2-739EDD2D06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26155952"/>
          <a:ext cx="865188" cy="865188"/>
        </a:xfrm>
        <a:prstGeom prst="rect">
          <a:avLst/>
        </a:prstGeom>
      </xdr:spPr>
    </xdr:pic>
    <xdr:clientData/>
  </xdr:twoCellAnchor>
  <xdr:twoCellAnchor editAs="oneCell">
    <xdr:from>
      <xdr:col>2</xdr:col>
      <xdr:colOff>975179</xdr:colOff>
      <xdr:row>128</xdr:row>
      <xdr:rowOff>83155</xdr:rowOff>
    </xdr:from>
    <xdr:to>
      <xdr:col>2</xdr:col>
      <xdr:colOff>1840367</xdr:colOff>
      <xdr:row>131</xdr:row>
      <xdr:rowOff>177271</xdr:rowOff>
    </xdr:to>
    <xdr:pic>
      <xdr:nvPicPr>
        <xdr:cNvPr id="13" name="Image 12">
          <a:hlinkClick xmlns:r="http://schemas.openxmlformats.org/officeDocument/2006/relationships" r:id="rId1"/>
          <a:extLst>
            <a:ext uri="{FF2B5EF4-FFF2-40B4-BE49-F238E27FC236}">
              <a16:creationId xmlns:a16="http://schemas.microsoft.com/office/drawing/2014/main" id="{23E82BAE-8290-4FF4-A1CD-89AC5F8C3F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30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FE199DC4-1CBA-4DCE-9F92-5A1BE5D34B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10BE6827-20C8-4526-A5DC-092A3ED968C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72E04CF-BF71-4991-ADBF-42EC62AE89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143630</xdr:rowOff>
    </xdr:from>
    <xdr:to>
      <xdr:col>1</xdr:col>
      <xdr:colOff>1515307</xdr:colOff>
      <xdr:row>20</xdr:row>
      <xdr:rowOff>169711</xdr:rowOff>
    </xdr:to>
    <xdr:pic>
      <xdr:nvPicPr>
        <xdr:cNvPr id="8" name="Image 7">
          <a:hlinkClick xmlns:r="http://schemas.openxmlformats.org/officeDocument/2006/relationships" r:id="rId1"/>
          <a:extLst>
            <a:ext uri="{FF2B5EF4-FFF2-40B4-BE49-F238E27FC236}">
              <a16:creationId xmlns:a16="http://schemas.microsoft.com/office/drawing/2014/main" id="{F0010D31-7A3A-41C8-85AB-15C43312D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433154"/>
          <a:ext cx="865188" cy="865188"/>
        </a:xfrm>
        <a:prstGeom prst="rect">
          <a:avLst/>
        </a:prstGeom>
      </xdr:spPr>
    </xdr:pic>
    <xdr:clientData/>
  </xdr:twoCellAnchor>
  <xdr:twoCellAnchor editAs="oneCell">
    <xdr:from>
      <xdr:col>1</xdr:col>
      <xdr:colOff>710595</xdr:colOff>
      <xdr:row>30</xdr:row>
      <xdr:rowOff>264583</xdr:rowOff>
    </xdr:from>
    <xdr:to>
      <xdr:col>1</xdr:col>
      <xdr:colOff>1575783</xdr:colOff>
      <xdr:row>35</xdr:row>
      <xdr:rowOff>63878</xdr:rowOff>
    </xdr:to>
    <xdr:pic>
      <xdr:nvPicPr>
        <xdr:cNvPr id="9" name="Image 8">
          <a:hlinkClick xmlns:r="http://schemas.openxmlformats.org/officeDocument/2006/relationships" r:id="rId1"/>
          <a:extLst>
            <a:ext uri="{FF2B5EF4-FFF2-40B4-BE49-F238E27FC236}">
              <a16:creationId xmlns:a16="http://schemas.microsoft.com/office/drawing/2014/main" id="{00047C44-AAC9-48D4-BCCA-1AACCF448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13516428"/>
          <a:ext cx="865188" cy="865188"/>
        </a:xfrm>
        <a:prstGeom prst="rect">
          <a:avLst/>
        </a:prstGeom>
      </xdr:spPr>
    </xdr:pic>
    <xdr:clientData/>
  </xdr:twoCellAnchor>
  <xdr:twoCellAnchor editAs="oneCell">
    <xdr:from>
      <xdr:col>3</xdr:col>
      <xdr:colOff>990298</xdr:colOff>
      <xdr:row>91</xdr:row>
      <xdr:rowOff>98274</xdr:rowOff>
    </xdr:from>
    <xdr:to>
      <xdr:col>3</xdr:col>
      <xdr:colOff>1855486</xdr:colOff>
      <xdr:row>95</xdr:row>
      <xdr:rowOff>162153</xdr:rowOff>
    </xdr:to>
    <xdr:pic>
      <xdr:nvPicPr>
        <xdr:cNvPr id="10" name="Image 9">
          <a:hlinkClick xmlns:r="http://schemas.openxmlformats.org/officeDocument/2006/relationships" r:id="rId1"/>
          <a:extLst>
            <a:ext uri="{FF2B5EF4-FFF2-40B4-BE49-F238E27FC236}">
              <a16:creationId xmlns:a16="http://schemas.microsoft.com/office/drawing/2014/main" id="{1A32450A-C197-4678-A3A2-7D5BF0571B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8" y="19435536"/>
          <a:ext cx="865188" cy="865188"/>
        </a:xfrm>
        <a:prstGeom prst="rect">
          <a:avLst/>
        </a:prstGeom>
      </xdr:spPr>
    </xdr:pic>
    <xdr:clientData/>
  </xdr:twoCellAnchor>
  <xdr:twoCellAnchor editAs="oneCell">
    <xdr:from>
      <xdr:col>3</xdr:col>
      <xdr:colOff>960060</xdr:colOff>
      <xdr:row>99</xdr:row>
      <xdr:rowOff>83155</xdr:rowOff>
    </xdr:from>
    <xdr:to>
      <xdr:col>3</xdr:col>
      <xdr:colOff>1825248</xdr:colOff>
      <xdr:row>103</xdr:row>
      <xdr:rowOff>63878</xdr:rowOff>
    </xdr:to>
    <xdr:pic>
      <xdr:nvPicPr>
        <xdr:cNvPr id="11" name="Image 10">
          <a:hlinkClick xmlns:r="http://schemas.openxmlformats.org/officeDocument/2006/relationships" r:id="rId1"/>
          <a:extLst>
            <a:ext uri="{FF2B5EF4-FFF2-40B4-BE49-F238E27FC236}">
              <a16:creationId xmlns:a16="http://schemas.microsoft.com/office/drawing/2014/main" id="{198C7581-20EA-4D06-B98A-616CEBD36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1128869"/>
          <a:ext cx="865188" cy="865188"/>
        </a:xfrm>
        <a:prstGeom prst="rect">
          <a:avLst/>
        </a:prstGeom>
      </xdr:spPr>
    </xdr:pic>
    <xdr:clientData/>
  </xdr:twoCellAnchor>
  <xdr:twoCellAnchor editAs="oneCell">
    <xdr:from>
      <xdr:col>2</xdr:col>
      <xdr:colOff>967619</xdr:colOff>
      <xdr:row>128</xdr:row>
      <xdr:rowOff>52916</xdr:rowOff>
    </xdr:from>
    <xdr:to>
      <xdr:col>2</xdr:col>
      <xdr:colOff>1832807</xdr:colOff>
      <xdr:row>131</xdr:row>
      <xdr:rowOff>147033</xdr:rowOff>
    </xdr:to>
    <xdr:pic>
      <xdr:nvPicPr>
        <xdr:cNvPr id="12" name="Image 11">
          <a:hlinkClick xmlns:r="http://schemas.openxmlformats.org/officeDocument/2006/relationships" r:id="rId1"/>
          <a:extLst>
            <a:ext uri="{FF2B5EF4-FFF2-40B4-BE49-F238E27FC236}">
              <a16:creationId xmlns:a16="http://schemas.microsoft.com/office/drawing/2014/main" id="{C9917095-9F1F-4762-A2BE-E868B607A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022297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101676</xdr:rowOff>
    </xdr:to>
    <xdr:pic>
      <xdr:nvPicPr>
        <xdr:cNvPr id="13" name="Image 12">
          <a:hlinkClick xmlns:r="http://schemas.openxmlformats.org/officeDocument/2006/relationships" r:id="rId1"/>
          <a:extLst>
            <a:ext uri="{FF2B5EF4-FFF2-40B4-BE49-F238E27FC236}">
              <a16:creationId xmlns:a16="http://schemas.microsoft.com/office/drawing/2014/main" id="{C22B739B-2CEB-4CB1-BC1A-314F7FAE99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3692798"/>
          <a:ext cx="865188" cy="86518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B881736-05BC-49C1-A440-C4833242C70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F14C96D6-3A93-4EA7-93B9-AFF78A3D73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627441</xdr:colOff>
      <xdr:row>16</xdr:row>
      <xdr:rowOff>113392</xdr:rowOff>
    </xdr:from>
    <xdr:to>
      <xdr:col>1</xdr:col>
      <xdr:colOff>1492629</xdr:colOff>
      <xdr:row>21</xdr:row>
      <xdr:rowOff>71437</xdr:rowOff>
    </xdr:to>
    <xdr:pic>
      <xdr:nvPicPr>
        <xdr:cNvPr id="8" name="Image 7">
          <a:hlinkClick xmlns:r="http://schemas.openxmlformats.org/officeDocument/2006/relationships" r:id="rId1"/>
          <a:extLst>
            <a:ext uri="{FF2B5EF4-FFF2-40B4-BE49-F238E27FC236}">
              <a16:creationId xmlns:a16="http://schemas.microsoft.com/office/drawing/2014/main" id="{D0F2FB86-884F-4535-8DB2-10ECF22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6402916"/>
          <a:ext cx="865188" cy="865188"/>
        </a:xfrm>
        <a:prstGeom prst="rect">
          <a:avLst/>
        </a:prstGeom>
      </xdr:spPr>
    </xdr:pic>
    <xdr:clientData/>
  </xdr:twoCellAnchor>
  <xdr:twoCellAnchor editAs="oneCell">
    <xdr:from>
      <xdr:col>1</xdr:col>
      <xdr:colOff>695477</xdr:colOff>
      <xdr:row>30</xdr:row>
      <xdr:rowOff>264584</xdr:rowOff>
    </xdr:from>
    <xdr:to>
      <xdr:col>1</xdr:col>
      <xdr:colOff>1560665</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089A9B94-94CB-46FC-8677-7A130288A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13403036"/>
          <a:ext cx="865188" cy="865188"/>
        </a:xfrm>
        <a:prstGeom prst="rect">
          <a:avLst/>
        </a:prstGeom>
      </xdr:spPr>
    </xdr:pic>
    <xdr:clientData/>
  </xdr:twoCellAnchor>
  <xdr:twoCellAnchor editAs="oneCell">
    <xdr:from>
      <xdr:col>1</xdr:col>
      <xdr:colOff>695476</xdr:colOff>
      <xdr:row>48</xdr:row>
      <xdr:rowOff>196548</xdr:rowOff>
    </xdr:from>
    <xdr:to>
      <xdr:col>1</xdr:col>
      <xdr:colOff>1560664</xdr:colOff>
      <xdr:row>53</xdr:row>
      <xdr:rowOff>41200</xdr:rowOff>
    </xdr:to>
    <xdr:pic>
      <xdr:nvPicPr>
        <xdr:cNvPr id="10" name="Image 9">
          <a:hlinkClick xmlns:r="http://schemas.openxmlformats.org/officeDocument/2006/relationships" r:id="rId1"/>
          <a:extLst>
            <a:ext uri="{FF2B5EF4-FFF2-40B4-BE49-F238E27FC236}">
              <a16:creationId xmlns:a16="http://schemas.microsoft.com/office/drawing/2014/main" id="{359E356E-629C-4D5C-AAAD-1024618C3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18581310"/>
          <a:ext cx="865188" cy="865188"/>
        </a:xfrm>
        <a:prstGeom prst="rect">
          <a:avLst/>
        </a:prstGeom>
      </xdr:spPr>
    </xdr:pic>
    <xdr:clientData/>
  </xdr:twoCellAnchor>
  <xdr:twoCellAnchor editAs="oneCell">
    <xdr:from>
      <xdr:col>1</xdr:col>
      <xdr:colOff>672797</xdr:colOff>
      <xdr:row>62</xdr:row>
      <xdr:rowOff>279702</xdr:rowOff>
    </xdr:from>
    <xdr:to>
      <xdr:col>1</xdr:col>
      <xdr:colOff>1537985</xdr:colOff>
      <xdr:row>67</xdr:row>
      <xdr:rowOff>124354</xdr:rowOff>
    </xdr:to>
    <xdr:pic>
      <xdr:nvPicPr>
        <xdr:cNvPr id="11" name="Image 10">
          <a:hlinkClick xmlns:r="http://schemas.openxmlformats.org/officeDocument/2006/relationships" r:id="rId1"/>
          <a:extLst>
            <a:ext uri="{FF2B5EF4-FFF2-40B4-BE49-F238E27FC236}">
              <a16:creationId xmlns:a16="http://schemas.microsoft.com/office/drawing/2014/main" id="{AB6404F3-2D20-4739-B8B2-C3F7D922F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169940"/>
          <a:ext cx="865188" cy="865188"/>
        </a:xfrm>
        <a:prstGeom prst="rect">
          <a:avLst/>
        </a:prstGeom>
      </xdr:spPr>
    </xdr:pic>
    <xdr:clientData/>
  </xdr:twoCellAnchor>
  <xdr:twoCellAnchor editAs="oneCell">
    <xdr:from>
      <xdr:col>3</xdr:col>
      <xdr:colOff>937381</xdr:colOff>
      <xdr:row>98</xdr:row>
      <xdr:rowOff>166310</xdr:rowOff>
    </xdr:from>
    <xdr:to>
      <xdr:col>3</xdr:col>
      <xdr:colOff>1802569</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827EBA89-C429-4856-A08A-63CA5A19F7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148393"/>
          <a:ext cx="865188" cy="865188"/>
        </a:xfrm>
        <a:prstGeom prst="rect">
          <a:avLst/>
        </a:prstGeom>
      </xdr:spPr>
    </xdr:pic>
    <xdr:clientData/>
  </xdr:twoCellAnchor>
  <xdr:twoCellAnchor editAs="oneCell">
    <xdr:from>
      <xdr:col>3</xdr:col>
      <xdr:colOff>892024</xdr:colOff>
      <xdr:row>91</xdr:row>
      <xdr:rowOff>30238</xdr:rowOff>
    </xdr:from>
    <xdr:to>
      <xdr:col>3</xdr:col>
      <xdr:colOff>1757212</xdr:colOff>
      <xdr:row>95</xdr:row>
      <xdr:rowOff>94117</xdr:rowOff>
    </xdr:to>
    <xdr:pic>
      <xdr:nvPicPr>
        <xdr:cNvPr id="13" name="Image 12">
          <a:hlinkClick xmlns:r="http://schemas.openxmlformats.org/officeDocument/2006/relationships" r:id="rId1"/>
          <a:extLst>
            <a:ext uri="{FF2B5EF4-FFF2-40B4-BE49-F238E27FC236}">
              <a16:creationId xmlns:a16="http://schemas.microsoft.com/office/drawing/2014/main" id="{9FBAC3CA-B6E4-493A-AA52-9729E8ABD8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485298"/>
          <a:ext cx="865188" cy="865188"/>
        </a:xfrm>
        <a:prstGeom prst="rect">
          <a:avLst/>
        </a:prstGeom>
      </xdr:spPr>
    </xdr:pic>
    <xdr:clientData/>
  </xdr:twoCellAnchor>
  <xdr:twoCellAnchor editAs="oneCell">
    <xdr:from>
      <xdr:col>2</xdr:col>
      <xdr:colOff>1028096</xdr:colOff>
      <xdr:row>128</xdr:row>
      <xdr:rowOff>98274</xdr:rowOff>
    </xdr:from>
    <xdr:to>
      <xdr:col>2</xdr:col>
      <xdr:colOff>1893284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A919BA04-5342-4F08-A6B0-6FFBA6D971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5" y="3538613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139473</xdr:rowOff>
    </xdr:to>
    <xdr:pic>
      <xdr:nvPicPr>
        <xdr:cNvPr id="15" name="Image 14">
          <a:hlinkClick xmlns:r="http://schemas.openxmlformats.org/officeDocument/2006/relationships" r:id="rId1"/>
          <a:extLst>
            <a:ext uri="{FF2B5EF4-FFF2-40B4-BE49-F238E27FC236}">
              <a16:creationId xmlns:a16="http://schemas.microsoft.com/office/drawing/2014/main" id="{4597ED2C-76AA-452A-8111-50609697A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810595"/>
          <a:ext cx="865188" cy="86518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6F2982C1-C53B-425F-AC89-2B6921B9355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4604F1B-9792-4D43-8BDC-5915EC79B9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778631</xdr:colOff>
      <xdr:row>16</xdr:row>
      <xdr:rowOff>249464</xdr:rowOff>
    </xdr:from>
    <xdr:to>
      <xdr:col>1</xdr:col>
      <xdr:colOff>1643819</xdr:colOff>
      <xdr:row>21</xdr:row>
      <xdr:rowOff>94116</xdr:rowOff>
    </xdr:to>
    <xdr:pic>
      <xdr:nvPicPr>
        <xdr:cNvPr id="8" name="Image 7">
          <a:hlinkClick xmlns:r="http://schemas.openxmlformats.org/officeDocument/2006/relationships" r:id="rId1"/>
          <a:extLst>
            <a:ext uri="{FF2B5EF4-FFF2-40B4-BE49-F238E27FC236}">
              <a16:creationId xmlns:a16="http://schemas.microsoft.com/office/drawing/2014/main" id="{A5BA9740-A145-4859-94A9-3229BC220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9048" y="6538988"/>
          <a:ext cx="865188" cy="865188"/>
        </a:xfrm>
        <a:prstGeom prst="rect">
          <a:avLst/>
        </a:prstGeom>
      </xdr:spPr>
    </xdr:pic>
    <xdr:clientData/>
  </xdr:twoCellAnchor>
  <xdr:twoCellAnchor editAs="oneCell">
    <xdr:from>
      <xdr:col>1</xdr:col>
      <xdr:colOff>604762</xdr:colOff>
      <xdr:row>30</xdr:row>
      <xdr:rowOff>264584</xdr:rowOff>
    </xdr:from>
    <xdr:to>
      <xdr:col>1</xdr:col>
      <xdr:colOff>1469950</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78BA5CCD-1CF4-4C5E-91F0-EBCB020200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3516429"/>
          <a:ext cx="865188" cy="865188"/>
        </a:xfrm>
        <a:prstGeom prst="rect">
          <a:avLst/>
        </a:prstGeom>
      </xdr:spPr>
    </xdr:pic>
    <xdr:clientData/>
  </xdr:twoCellAnchor>
  <xdr:twoCellAnchor editAs="oneCell">
    <xdr:from>
      <xdr:col>1</xdr:col>
      <xdr:colOff>755953</xdr:colOff>
      <xdr:row>48</xdr:row>
      <xdr:rowOff>257023</xdr:rowOff>
    </xdr:from>
    <xdr:to>
      <xdr:col>1</xdr:col>
      <xdr:colOff>1621141</xdr:colOff>
      <xdr:row>53</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CA972FC4-0957-4D48-AAC3-0D7ED1666A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70" y="18755178"/>
          <a:ext cx="865188" cy="865188"/>
        </a:xfrm>
        <a:prstGeom prst="rect">
          <a:avLst/>
        </a:prstGeom>
      </xdr:spPr>
    </xdr:pic>
    <xdr:clientData/>
  </xdr:twoCellAnchor>
  <xdr:twoCellAnchor editAs="oneCell">
    <xdr:from>
      <xdr:col>3</xdr:col>
      <xdr:colOff>922262</xdr:colOff>
      <xdr:row>91</xdr:row>
      <xdr:rowOff>45357</xdr:rowOff>
    </xdr:from>
    <xdr:to>
      <xdr:col>3</xdr:col>
      <xdr:colOff>1787450</xdr:colOff>
      <xdr:row>95</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52901D5F-728A-4D0E-BABD-44A9304B3F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4613809"/>
          <a:ext cx="865188" cy="865188"/>
        </a:xfrm>
        <a:prstGeom prst="rect">
          <a:avLst/>
        </a:prstGeom>
      </xdr:spPr>
    </xdr:pic>
    <xdr:clientData/>
  </xdr:twoCellAnchor>
  <xdr:twoCellAnchor editAs="oneCell">
    <xdr:from>
      <xdr:col>3</xdr:col>
      <xdr:colOff>967619</xdr:colOff>
      <xdr:row>99</xdr:row>
      <xdr:rowOff>90714</xdr:rowOff>
    </xdr:from>
    <xdr:to>
      <xdr:col>3</xdr:col>
      <xdr:colOff>1832807</xdr:colOff>
      <xdr:row>103</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04710F8B-2431-4FDC-865B-AF354F933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6367619"/>
          <a:ext cx="865188" cy="865188"/>
        </a:xfrm>
        <a:prstGeom prst="rect">
          <a:avLst/>
        </a:prstGeom>
      </xdr:spPr>
    </xdr:pic>
    <xdr:clientData/>
  </xdr:twoCellAnchor>
  <xdr:twoCellAnchor editAs="oneCell">
    <xdr:from>
      <xdr:col>2</xdr:col>
      <xdr:colOff>997857</xdr:colOff>
      <xdr:row>128</xdr:row>
      <xdr:rowOff>68036</xdr:rowOff>
    </xdr:from>
    <xdr:to>
      <xdr:col>2</xdr:col>
      <xdr:colOff>1863045</xdr:colOff>
      <xdr:row>131</xdr:row>
      <xdr:rowOff>162153</xdr:rowOff>
    </xdr:to>
    <xdr:pic>
      <xdr:nvPicPr>
        <xdr:cNvPr id="13" name="Image 12">
          <a:hlinkClick xmlns:r="http://schemas.openxmlformats.org/officeDocument/2006/relationships" r:id="rId1"/>
          <a:extLst>
            <a:ext uri="{FF2B5EF4-FFF2-40B4-BE49-F238E27FC236}">
              <a16:creationId xmlns:a16="http://schemas.microsoft.com/office/drawing/2014/main" id="{BF5E0BC7-450B-480D-BA7B-52AA85364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60536" y="35469286"/>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BA18B02C-3E6D-44B1-8FF7-F7995DA874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5D5C9079-78C3-4F0D-88DE-CFC41847613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1E437F4-1F65-4FE6-9864-4BCBA80CC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823988</xdr:colOff>
      <xdr:row>16</xdr:row>
      <xdr:rowOff>158750</xdr:rowOff>
    </xdr:from>
    <xdr:to>
      <xdr:col>1</xdr:col>
      <xdr:colOff>1689176</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A9D0B15-A07B-4414-8747-ED04DDFC03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94405" y="6448274"/>
          <a:ext cx="865188" cy="865188"/>
        </a:xfrm>
        <a:prstGeom prst="rect">
          <a:avLst/>
        </a:prstGeom>
      </xdr:spPr>
    </xdr:pic>
    <xdr:clientData/>
  </xdr:twoCellAnchor>
  <xdr:twoCellAnchor editAs="oneCell">
    <xdr:from>
      <xdr:col>1</xdr:col>
      <xdr:colOff>755952</xdr:colOff>
      <xdr:row>30</xdr:row>
      <xdr:rowOff>181429</xdr:rowOff>
    </xdr:from>
    <xdr:to>
      <xdr:col>1</xdr:col>
      <xdr:colOff>1621140</xdr:colOff>
      <xdr:row>34</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4878E2BB-4149-48E7-9BD7-44A2F9E20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3433274"/>
          <a:ext cx="865188" cy="865188"/>
        </a:xfrm>
        <a:prstGeom prst="rect">
          <a:avLst/>
        </a:prstGeom>
      </xdr:spPr>
    </xdr:pic>
    <xdr:clientData/>
  </xdr:twoCellAnchor>
  <xdr:twoCellAnchor editAs="oneCell">
    <xdr:from>
      <xdr:col>1</xdr:col>
      <xdr:colOff>612321</xdr:colOff>
      <xdr:row>48</xdr:row>
      <xdr:rowOff>211666</xdr:rowOff>
    </xdr:from>
    <xdr:to>
      <xdr:col>1</xdr:col>
      <xdr:colOff>1477509</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5D4EE6D7-ED76-4BCD-9F76-9836D2A2ED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2738" y="18709821"/>
          <a:ext cx="865188" cy="865188"/>
        </a:xfrm>
        <a:prstGeom prst="rect">
          <a:avLst/>
        </a:prstGeom>
      </xdr:spPr>
    </xdr:pic>
    <xdr:clientData/>
  </xdr:twoCellAnchor>
  <xdr:twoCellAnchor editAs="oneCell">
    <xdr:from>
      <xdr:col>1</xdr:col>
      <xdr:colOff>710595</xdr:colOff>
      <xdr:row>62</xdr:row>
      <xdr:rowOff>234345</xdr:rowOff>
    </xdr:from>
    <xdr:to>
      <xdr:col>1</xdr:col>
      <xdr:colOff>1575783</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ED50EFE8-F259-4053-BAFB-538948A82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2" y="23237976"/>
          <a:ext cx="865188" cy="865188"/>
        </a:xfrm>
        <a:prstGeom prst="rect">
          <a:avLst/>
        </a:prstGeom>
      </xdr:spPr>
    </xdr:pic>
    <xdr:clientData/>
  </xdr:twoCellAnchor>
  <xdr:twoCellAnchor editAs="oneCell">
    <xdr:from>
      <xdr:col>3</xdr:col>
      <xdr:colOff>914702</xdr:colOff>
      <xdr:row>68</xdr:row>
      <xdr:rowOff>105834</xdr:rowOff>
    </xdr:from>
    <xdr:to>
      <xdr:col>3</xdr:col>
      <xdr:colOff>1779890</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ED2860F7-BBA8-49A5-A257-15C35445A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1012" y="24311429"/>
          <a:ext cx="865188" cy="865188"/>
        </a:xfrm>
        <a:prstGeom prst="rect">
          <a:avLst/>
        </a:prstGeom>
      </xdr:spPr>
    </xdr:pic>
    <xdr:clientData/>
  </xdr:twoCellAnchor>
  <xdr:twoCellAnchor editAs="oneCell">
    <xdr:from>
      <xdr:col>3</xdr:col>
      <xdr:colOff>937381</xdr:colOff>
      <xdr:row>100</xdr:row>
      <xdr:rowOff>0</xdr:rowOff>
    </xdr:from>
    <xdr:to>
      <xdr:col>3</xdr:col>
      <xdr:colOff>1802569</xdr:colOff>
      <xdr:row>103</xdr:row>
      <xdr:rowOff>162152</xdr:rowOff>
    </xdr:to>
    <xdr:pic>
      <xdr:nvPicPr>
        <xdr:cNvPr id="13" name="Image 12">
          <a:hlinkClick xmlns:r="http://schemas.openxmlformats.org/officeDocument/2006/relationships" r:id="rId1"/>
          <a:extLst>
            <a:ext uri="{FF2B5EF4-FFF2-40B4-BE49-F238E27FC236}">
              <a16:creationId xmlns:a16="http://schemas.microsoft.com/office/drawing/2014/main" id="{50492FA7-D7B4-4552-8ED0-AEFA9C4B85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6095476"/>
          <a:ext cx="865188" cy="865188"/>
        </a:xfrm>
        <a:prstGeom prst="rect">
          <a:avLst/>
        </a:prstGeom>
      </xdr:spPr>
    </xdr:pic>
    <xdr:clientData/>
  </xdr:twoCellAnchor>
  <xdr:twoCellAnchor editAs="oneCell">
    <xdr:from>
      <xdr:col>2</xdr:col>
      <xdr:colOff>990297</xdr:colOff>
      <xdr:row>128</xdr:row>
      <xdr:rowOff>68036</xdr:rowOff>
    </xdr:from>
    <xdr:to>
      <xdr:col>2</xdr:col>
      <xdr:colOff>1855485</xdr:colOff>
      <xdr:row>131</xdr:row>
      <xdr:rowOff>162153</xdr:rowOff>
    </xdr:to>
    <xdr:pic>
      <xdr:nvPicPr>
        <xdr:cNvPr id="14" name="Image 13">
          <a:hlinkClick xmlns:r="http://schemas.openxmlformats.org/officeDocument/2006/relationships" r:id="rId1"/>
          <a:extLst>
            <a:ext uri="{FF2B5EF4-FFF2-40B4-BE49-F238E27FC236}">
              <a16:creationId xmlns:a16="http://schemas.microsoft.com/office/drawing/2014/main" id="{CFEE4875-477B-46B7-B82A-C181DFDAD2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52976" y="3510642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DF01A4B1-3D58-49C3-BB68-E9B4A9D2A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E3D21818-1DE5-4BE8-879E-3D451AD303E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7866E616-8E0E-42B6-8D75-EEB07A491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521608</xdr:colOff>
      <xdr:row>16</xdr:row>
      <xdr:rowOff>204107</xdr:rowOff>
    </xdr:from>
    <xdr:to>
      <xdr:col>1</xdr:col>
      <xdr:colOff>1386796</xdr:colOff>
      <xdr:row>21</xdr:row>
      <xdr:rowOff>48759</xdr:rowOff>
    </xdr:to>
    <xdr:pic>
      <xdr:nvPicPr>
        <xdr:cNvPr id="8" name="Image 7">
          <a:hlinkClick xmlns:r="http://schemas.openxmlformats.org/officeDocument/2006/relationships" r:id="rId1"/>
          <a:extLst>
            <a:ext uri="{FF2B5EF4-FFF2-40B4-BE49-F238E27FC236}">
              <a16:creationId xmlns:a16="http://schemas.microsoft.com/office/drawing/2014/main" id="{DD955FE5-26BA-45BE-B4F6-7E7DFFF8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2025" y="6493631"/>
          <a:ext cx="865188" cy="865188"/>
        </a:xfrm>
        <a:prstGeom prst="rect">
          <a:avLst/>
        </a:prstGeom>
      </xdr:spPr>
    </xdr:pic>
    <xdr:clientData/>
  </xdr:twoCellAnchor>
  <xdr:twoCellAnchor editAs="oneCell">
    <xdr:from>
      <xdr:col>1</xdr:col>
      <xdr:colOff>672798</xdr:colOff>
      <xdr:row>30</xdr:row>
      <xdr:rowOff>249465</xdr:rowOff>
    </xdr:from>
    <xdr:to>
      <xdr:col>1</xdr:col>
      <xdr:colOff>1537986</xdr:colOff>
      <xdr:row>35</xdr:row>
      <xdr:rowOff>48760</xdr:rowOff>
    </xdr:to>
    <xdr:pic>
      <xdr:nvPicPr>
        <xdr:cNvPr id="9" name="Image 8">
          <a:hlinkClick xmlns:r="http://schemas.openxmlformats.org/officeDocument/2006/relationships" r:id="rId1"/>
          <a:extLst>
            <a:ext uri="{FF2B5EF4-FFF2-40B4-BE49-F238E27FC236}">
              <a16:creationId xmlns:a16="http://schemas.microsoft.com/office/drawing/2014/main" id="{D63C4E28-92E7-40F8-AE7F-3C8EA0031C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01310"/>
          <a:ext cx="865188" cy="865188"/>
        </a:xfrm>
        <a:prstGeom prst="rect">
          <a:avLst/>
        </a:prstGeom>
      </xdr:spPr>
    </xdr:pic>
    <xdr:clientData/>
  </xdr:twoCellAnchor>
  <xdr:twoCellAnchor editAs="oneCell">
    <xdr:from>
      <xdr:col>1</xdr:col>
      <xdr:colOff>725714</xdr:colOff>
      <xdr:row>48</xdr:row>
      <xdr:rowOff>279702</xdr:rowOff>
    </xdr:from>
    <xdr:to>
      <xdr:col>1</xdr:col>
      <xdr:colOff>1590902</xdr:colOff>
      <xdr:row>53</xdr:row>
      <xdr:rowOff>124355</xdr:rowOff>
    </xdr:to>
    <xdr:pic>
      <xdr:nvPicPr>
        <xdr:cNvPr id="10" name="Image 9">
          <a:hlinkClick xmlns:r="http://schemas.openxmlformats.org/officeDocument/2006/relationships" r:id="rId1"/>
          <a:extLst>
            <a:ext uri="{FF2B5EF4-FFF2-40B4-BE49-F238E27FC236}">
              <a16:creationId xmlns:a16="http://schemas.microsoft.com/office/drawing/2014/main" id="{8D783F3E-101A-4B2B-AEDC-7C360D163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8777857"/>
          <a:ext cx="865188" cy="865188"/>
        </a:xfrm>
        <a:prstGeom prst="rect">
          <a:avLst/>
        </a:prstGeom>
      </xdr:spPr>
    </xdr:pic>
    <xdr:clientData/>
  </xdr:twoCellAnchor>
  <xdr:twoCellAnchor editAs="oneCell">
    <xdr:from>
      <xdr:col>1</xdr:col>
      <xdr:colOff>695477</xdr:colOff>
      <xdr:row>62</xdr:row>
      <xdr:rowOff>196547</xdr:rowOff>
    </xdr:from>
    <xdr:to>
      <xdr:col>1</xdr:col>
      <xdr:colOff>1560665</xdr:colOff>
      <xdr:row>67</xdr:row>
      <xdr:rowOff>41199</xdr:rowOff>
    </xdr:to>
    <xdr:pic>
      <xdr:nvPicPr>
        <xdr:cNvPr id="11" name="Image 10">
          <a:hlinkClick xmlns:r="http://schemas.openxmlformats.org/officeDocument/2006/relationships" r:id="rId1"/>
          <a:extLst>
            <a:ext uri="{FF2B5EF4-FFF2-40B4-BE49-F238E27FC236}">
              <a16:creationId xmlns:a16="http://schemas.microsoft.com/office/drawing/2014/main" id="{AF4E52B9-FD83-4129-9C7E-F7B9A0B6E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4" y="23200178"/>
          <a:ext cx="865188" cy="865188"/>
        </a:xfrm>
        <a:prstGeom prst="rect">
          <a:avLst/>
        </a:prstGeom>
      </xdr:spPr>
    </xdr:pic>
    <xdr:clientData/>
  </xdr:twoCellAnchor>
  <xdr:twoCellAnchor editAs="oneCell">
    <xdr:from>
      <xdr:col>3</xdr:col>
      <xdr:colOff>952500</xdr:colOff>
      <xdr:row>91</xdr:row>
      <xdr:rowOff>75595</xdr:rowOff>
    </xdr:from>
    <xdr:to>
      <xdr:col>3</xdr:col>
      <xdr:colOff>1817688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CC3D1118-28D1-4A25-A274-380C8FCFB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8810" y="24462619"/>
          <a:ext cx="865188" cy="865188"/>
        </a:xfrm>
        <a:prstGeom prst="rect">
          <a:avLst/>
        </a:prstGeom>
      </xdr:spPr>
    </xdr:pic>
    <xdr:clientData/>
  </xdr:twoCellAnchor>
  <xdr:twoCellAnchor editAs="oneCell">
    <xdr:from>
      <xdr:col>3</xdr:col>
      <xdr:colOff>944940</xdr:colOff>
      <xdr:row>99</xdr:row>
      <xdr:rowOff>98274</xdr:rowOff>
    </xdr:from>
    <xdr:to>
      <xdr:col>3</xdr:col>
      <xdr:colOff>1810128</xdr:colOff>
      <xdr:row>103</xdr:row>
      <xdr:rowOff>78998</xdr:rowOff>
    </xdr:to>
    <xdr:pic>
      <xdr:nvPicPr>
        <xdr:cNvPr id="13" name="Image 12">
          <a:hlinkClick xmlns:r="http://schemas.openxmlformats.org/officeDocument/2006/relationships" r:id="rId1"/>
          <a:extLst>
            <a:ext uri="{FF2B5EF4-FFF2-40B4-BE49-F238E27FC236}">
              <a16:creationId xmlns:a16="http://schemas.microsoft.com/office/drawing/2014/main" id="{6140C518-C599-4012-97B4-95C221E915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6193750"/>
          <a:ext cx="865188" cy="865188"/>
        </a:xfrm>
        <a:prstGeom prst="rect">
          <a:avLst/>
        </a:prstGeom>
      </xdr:spPr>
    </xdr:pic>
    <xdr:clientData/>
  </xdr:twoCellAnchor>
  <xdr:twoCellAnchor editAs="oneCell">
    <xdr:from>
      <xdr:col>2</xdr:col>
      <xdr:colOff>952500</xdr:colOff>
      <xdr:row>128</xdr:row>
      <xdr:rowOff>60476</xdr:rowOff>
    </xdr:from>
    <xdr:to>
      <xdr:col>2</xdr:col>
      <xdr:colOff>1817688</xdr:colOff>
      <xdr:row>131</xdr:row>
      <xdr:rowOff>154592</xdr:rowOff>
    </xdr:to>
    <xdr:pic>
      <xdr:nvPicPr>
        <xdr:cNvPr id="14" name="Image 13">
          <a:hlinkClick xmlns:r="http://schemas.openxmlformats.org/officeDocument/2006/relationships" r:id="rId1"/>
          <a:extLst>
            <a:ext uri="{FF2B5EF4-FFF2-40B4-BE49-F238E27FC236}">
              <a16:creationId xmlns:a16="http://schemas.microsoft.com/office/drawing/2014/main" id="{A72985AD-AD55-434B-ACB1-DE6A939D8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15179" y="3528029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E3A6FF6-33C3-4DA4-8C40-8695D30DEB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58C0D346-3E8B-486D-8BB1-C0ED3B73049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1130C2DF-10DA-405B-9A85-D4FF21A38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627440</xdr:colOff>
      <xdr:row>16</xdr:row>
      <xdr:rowOff>158750</xdr:rowOff>
    </xdr:from>
    <xdr:to>
      <xdr:col>1</xdr:col>
      <xdr:colOff>1492628</xdr:colOff>
      <xdr:row>21</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517A003F-38A2-44AE-BA39-C48F351061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6448274"/>
          <a:ext cx="865188" cy="865188"/>
        </a:xfrm>
        <a:prstGeom prst="rect">
          <a:avLst/>
        </a:prstGeom>
      </xdr:spPr>
    </xdr:pic>
    <xdr:clientData/>
  </xdr:twoCellAnchor>
  <xdr:twoCellAnchor editAs="oneCell">
    <xdr:from>
      <xdr:col>1</xdr:col>
      <xdr:colOff>748393</xdr:colOff>
      <xdr:row>30</xdr:row>
      <xdr:rowOff>219227</xdr:rowOff>
    </xdr:from>
    <xdr:to>
      <xdr:col>1</xdr:col>
      <xdr:colOff>1613581</xdr:colOff>
      <xdr:row>35</xdr:row>
      <xdr:rowOff>18522</xdr:rowOff>
    </xdr:to>
    <xdr:pic>
      <xdr:nvPicPr>
        <xdr:cNvPr id="9" name="Image 8">
          <a:hlinkClick xmlns:r="http://schemas.openxmlformats.org/officeDocument/2006/relationships" r:id="rId1"/>
          <a:extLst>
            <a:ext uri="{FF2B5EF4-FFF2-40B4-BE49-F238E27FC236}">
              <a16:creationId xmlns:a16="http://schemas.microsoft.com/office/drawing/2014/main" id="{3AAB1C5C-BDED-497A-A87B-BBE7167DE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13471072"/>
          <a:ext cx="865188" cy="865188"/>
        </a:xfrm>
        <a:prstGeom prst="rect">
          <a:avLst/>
        </a:prstGeom>
      </xdr:spPr>
    </xdr:pic>
    <xdr:clientData/>
  </xdr:twoCellAnchor>
  <xdr:twoCellAnchor editAs="oneCell">
    <xdr:from>
      <xdr:col>1</xdr:col>
      <xdr:colOff>627440</xdr:colOff>
      <xdr:row>48</xdr:row>
      <xdr:rowOff>264582</xdr:rowOff>
    </xdr:from>
    <xdr:to>
      <xdr:col>1</xdr:col>
      <xdr:colOff>1492628</xdr:colOff>
      <xdr:row>53</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B6DA4B09-680C-4061-A587-9FF329D33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8762737"/>
          <a:ext cx="865188" cy="865188"/>
        </a:xfrm>
        <a:prstGeom prst="rect">
          <a:avLst/>
        </a:prstGeom>
      </xdr:spPr>
    </xdr:pic>
    <xdr:clientData/>
  </xdr:twoCellAnchor>
  <xdr:twoCellAnchor editAs="oneCell">
    <xdr:from>
      <xdr:col>1</xdr:col>
      <xdr:colOff>672797</xdr:colOff>
      <xdr:row>62</xdr:row>
      <xdr:rowOff>264583</xdr:rowOff>
    </xdr:from>
    <xdr:to>
      <xdr:col>1</xdr:col>
      <xdr:colOff>1537985</xdr:colOff>
      <xdr:row>67</xdr:row>
      <xdr:rowOff>109235</xdr:rowOff>
    </xdr:to>
    <xdr:pic>
      <xdr:nvPicPr>
        <xdr:cNvPr id="11" name="Image 10">
          <a:hlinkClick xmlns:r="http://schemas.openxmlformats.org/officeDocument/2006/relationships" r:id="rId1"/>
          <a:extLst>
            <a:ext uri="{FF2B5EF4-FFF2-40B4-BE49-F238E27FC236}">
              <a16:creationId xmlns:a16="http://schemas.microsoft.com/office/drawing/2014/main" id="{8419DAF2-8D85-4565-99D0-20D7647BC4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4" y="23268214"/>
          <a:ext cx="865188" cy="865188"/>
        </a:xfrm>
        <a:prstGeom prst="rect">
          <a:avLst/>
        </a:prstGeom>
      </xdr:spPr>
    </xdr:pic>
    <xdr:clientData/>
  </xdr:twoCellAnchor>
  <xdr:twoCellAnchor editAs="oneCell">
    <xdr:from>
      <xdr:col>3</xdr:col>
      <xdr:colOff>944940</xdr:colOff>
      <xdr:row>67</xdr:row>
      <xdr:rowOff>105833</xdr:rowOff>
    </xdr:from>
    <xdr:to>
      <xdr:col>3</xdr:col>
      <xdr:colOff>1810128</xdr:colOff>
      <xdr:row>95</xdr:row>
      <xdr:rowOff>169712</xdr:rowOff>
    </xdr:to>
    <xdr:pic>
      <xdr:nvPicPr>
        <xdr:cNvPr id="12" name="Image 11">
          <a:hlinkClick xmlns:r="http://schemas.openxmlformats.org/officeDocument/2006/relationships" r:id="rId1"/>
          <a:extLst>
            <a:ext uri="{FF2B5EF4-FFF2-40B4-BE49-F238E27FC236}">
              <a16:creationId xmlns:a16="http://schemas.microsoft.com/office/drawing/2014/main" id="{B9B74418-FEEF-4BCB-A1BB-2FB3FC97D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91250" y="24130000"/>
          <a:ext cx="865188" cy="865188"/>
        </a:xfrm>
        <a:prstGeom prst="rect">
          <a:avLst/>
        </a:prstGeom>
      </xdr:spPr>
    </xdr:pic>
    <xdr:clientData/>
  </xdr:twoCellAnchor>
  <xdr:twoCellAnchor editAs="oneCell">
    <xdr:from>
      <xdr:col>3</xdr:col>
      <xdr:colOff>937381</xdr:colOff>
      <xdr:row>99</xdr:row>
      <xdr:rowOff>7559</xdr:rowOff>
    </xdr:from>
    <xdr:to>
      <xdr:col>3</xdr:col>
      <xdr:colOff>1802569</xdr:colOff>
      <xdr:row>102</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7ED00168-6FA6-42C7-9A40-0318DC68FC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25740178"/>
          <a:ext cx="865188" cy="865188"/>
        </a:xfrm>
        <a:prstGeom prst="rect">
          <a:avLst/>
        </a:prstGeom>
      </xdr:spPr>
    </xdr:pic>
    <xdr:clientData/>
  </xdr:twoCellAnchor>
  <xdr:twoCellAnchor editAs="oneCell">
    <xdr:from>
      <xdr:col>2</xdr:col>
      <xdr:colOff>975179</xdr:colOff>
      <xdr:row>128</xdr:row>
      <xdr:rowOff>75595</xdr:rowOff>
    </xdr:from>
    <xdr:to>
      <xdr:col>2</xdr:col>
      <xdr:colOff>1840367</xdr:colOff>
      <xdr:row>131</xdr:row>
      <xdr:rowOff>169711</xdr:rowOff>
    </xdr:to>
    <xdr:pic>
      <xdr:nvPicPr>
        <xdr:cNvPr id="14" name="Image 13">
          <a:hlinkClick xmlns:r="http://schemas.openxmlformats.org/officeDocument/2006/relationships" r:id="rId1"/>
          <a:extLst>
            <a:ext uri="{FF2B5EF4-FFF2-40B4-BE49-F238E27FC236}">
              <a16:creationId xmlns:a16="http://schemas.microsoft.com/office/drawing/2014/main" id="{045BBD52-5A8D-4697-9ED5-14B3EC6CFE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4932559"/>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C6A56451-F5D8-46F4-99B5-36F199995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DB837682-6BAB-4F35-B03F-36DAF3B922C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ABB03D51-501F-4812-8B99-0F3CB0998A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211666</xdr:rowOff>
    </xdr:from>
    <xdr:to>
      <xdr:col>1</xdr:col>
      <xdr:colOff>1530426</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84171331-2BCB-4189-95B6-9EA8459EE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01190"/>
          <a:ext cx="865188" cy="865188"/>
        </a:xfrm>
        <a:prstGeom prst="rect">
          <a:avLst/>
        </a:prstGeom>
      </xdr:spPr>
    </xdr:pic>
    <xdr:clientData/>
  </xdr:twoCellAnchor>
  <xdr:twoCellAnchor editAs="oneCell">
    <xdr:from>
      <xdr:col>1</xdr:col>
      <xdr:colOff>642560</xdr:colOff>
      <xdr:row>30</xdr:row>
      <xdr:rowOff>264584</xdr:rowOff>
    </xdr:from>
    <xdr:to>
      <xdr:col>1</xdr:col>
      <xdr:colOff>1507748</xdr:colOff>
      <xdr:row>35</xdr:row>
      <xdr:rowOff>63879</xdr:rowOff>
    </xdr:to>
    <xdr:pic>
      <xdr:nvPicPr>
        <xdr:cNvPr id="9" name="Image 8">
          <a:hlinkClick xmlns:r="http://schemas.openxmlformats.org/officeDocument/2006/relationships" r:id="rId1"/>
          <a:extLst>
            <a:ext uri="{FF2B5EF4-FFF2-40B4-BE49-F238E27FC236}">
              <a16:creationId xmlns:a16="http://schemas.microsoft.com/office/drawing/2014/main" id="{A43A065C-64D1-4DD7-962D-6783BB4CD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3516429"/>
          <a:ext cx="865188" cy="865188"/>
        </a:xfrm>
        <a:prstGeom prst="rect">
          <a:avLst/>
        </a:prstGeom>
      </xdr:spPr>
    </xdr:pic>
    <xdr:clientData/>
  </xdr:twoCellAnchor>
  <xdr:twoCellAnchor editAs="oneCell">
    <xdr:from>
      <xdr:col>1</xdr:col>
      <xdr:colOff>604762</xdr:colOff>
      <xdr:row>48</xdr:row>
      <xdr:rowOff>257024</xdr:rowOff>
    </xdr:from>
    <xdr:to>
      <xdr:col>1</xdr:col>
      <xdr:colOff>1469950</xdr:colOff>
      <xdr:row>53</xdr:row>
      <xdr:rowOff>101677</xdr:rowOff>
    </xdr:to>
    <xdr:pic>
      <xdr:nvPicPr>
        <xdr:cNvPr id="10" name="Image 9">
          <a:hlinkClick xmlns:r="http://schemas.openxmlformats.org/officeDocument/2006/relationships" r:id="rId1"/>
          <a:extLst>
            <a:ext uri="{FF2B5EF4-FFF2-40B4-BE49-F238E27FC236}">
              <a16:creationId xmlns:a16="http://schemas.microsoft.com/office/drawing/2014/main" id="{EA102325-5632-441B-9138-24EE690B6E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8755179"/>
          <a:ext cx="865188" cy="865188"/>
        </a:xfrm>
        <a:prstGeom prst="rect">
          <a:avLst/>
        </a:prstGeom>
      </xdr:spPr>
    </xdr:pic>
    <xdr:clientData/>
  </xdr:twoCellAnchor>
  <xdr:twoCellAnchor editAs="oneCell">
    <xdr:from>
      <xdr:col>1</xdr:col>
      <xdr:colOff>710596</xdr:colOff>
      <xdr:row>62</xdr:row>
      <xdr:rowOff>234345</xdr:rowOff>
    </xdr:from>
    <xdr:to>
      <xdr:col>1</xdr:col>
      <xdr:colOff>1575784</xdr:colOff>
      <xdr:row>67</xdr:row>
      <xdr:rowOff>78997</xdr:rowOff>
    </xdr:to>
    <xdr:pic>
      <xdr:nvPicPr>
        <xdr:cNvPr id="11" name="Image 10">
          <a:hlinkClick xmlns:r="http://schemas.openxmlformats.org/officeDocument/2006/relationships" r:id="rId1"/>
          <a:extLst>
            <a:ext uri="{FF2B5EF4-FFF2-40B4-BE49-F238E27FC236}">
              <a16:creationId xmlns:a16="http://schemas.microsoft.com/office/drawing/2014/main" id="{7EAABA9E-1DFC-4DBA-9E0D-96AD940CD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1013" y="23237976"/>
          <a:ext cx="865188" cy="865188"/>
        </a:xfrm>
        <a:prstGeom prst="rect">
          <a:avLst/>
        </a:prstGeom>
      </xdr:spPr>
    </xdr:pic>
    <xdr:clientData/>
  </xdr:twoCellAnchor>
  <xdr:twoCellAnchor editAs="oneCell">
    <xdr:from>
      <xdr:col>3</xdr:col>
      <xdr:colOff>960059</xdr:colOff>
      <xdr:row>91</xdr:row>
      <xdr:rowOff>7560</xdr:rowOff>
    </xdr:from>
    <xdr:to>
      <xdr:col>3</xdr:col>
      <xdr:colOff>1825247</xdr:colOff>
      <xdr:row>95</xdr:row>
      <xdr:rowOff>71438</xdr:rowOff>
    </xdr:to>
    <xdr:pic>
      <xdr:nvPicPr>
        <xdr:cNvPr id="12" name="Image 11">
          <a:hlinkClick xmlns:r="http://schemas.openxmlformats.org/officeDocument/2006/relationships" r:id="rId1"/>
          <a:extLst>
            <a:ext uri="{FF2B5EF4-FFF2-40B4-BE49-F238E27FC236}">
              <a16:creationId xmlns:a16="http://schemas.microsoft.com/office/drawing/2014/main" id="{CFE2B4EF-2A23-4920-8AA6-D85978E14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69" y="24576012"/>
          <a:ext cx="865188" cy="865188"/>
        </a:xfrm>
        <a:prstGeom prst="rect">
          <a:avLst/>
        </a:prstGeom>
      </xdr:spPr>
    </xdr:pic>
    <xdr:clientData/>
  </xdr:twoCellAnchor>
  <xdr:twoCellAnchor editAs="oneCell">
    <xdr:from>
      <xdr:col>3</xdr:col>
      <xdr:colOff>1005416</xdr:colOff>
      <xdr:row>98</xdr:row>
      <xdr:rowOff>113394</xdr:rowOff>
    </xdr:from>
    <xdr:to>
      <xdr:col>3</xdr:col>
      <xdr:colOff>1870604</xdr:colOff>
      <xdr:row>102</xdr:row>
      <xdr:rowOff>147034</xdr:rowOff>
    </xdr:to>
    <xdr:pic>
      <xdr:nvPicPr>
        <xdr:cNvPr id="13" name="Image 12">
          <a:hlinkClick xmlns:r="http://schemas.openxmlformats.org/officeDocument/2006/relationships" r:id="rId1"/>
          <a:extLst>
            <a:ext uri="{FF2B5EF4-FFF2-40B4-BE49-F238E27FC236}">
              <a16:creationId xmlns:a16="http://schemas.microsoft.com/office/drawing/2014/main" id="{495717F4-E26D-41A7-AB05-83B43C8A59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6" y="26208870"/>
          <a:ext cx="865188" cy="865188"/>
        </a:xfrm>
        <a:prstGeom prst="rect">
          <a:avLst/>
        </a:prstGeom>
      </xdr:spPr>
    </xdr:pic>
    <xdr:clientData/>
  </xdr:twoCellAnchor>
  <xdr:twoCellAnchor editAs="oneCell">
    <xdr:from>
      <xdr:col>2</xdr:col>
      <xdr:colOff>861786</xdr:colOff>
      <xdr:row>128</xdr:row>
      <xdr:rowOff>98274</xdr:rowOff>
    </xdr:from>
    <xdr:to>
      <xdr:col>2</xdr:col>
      <xdr:colOff>1726974</xdr:colOff>
      <xdr:row>132</xdr:row>
      <xdr:rowOff>10962</xdr:rowOff>
    </xdr:to>
    <xdr:pic>
      <xdr:nvPicPr>
        <xdr:cNvPr id="14" name="Image 13">
          <a:hlinkClick xmlns:r="http://schemas.openxmlformats.org/officeDocument/2006/relationships" r:id="rId1"/>
          <a:extLst>
            <a:ext uri="{FF2B5EF4-FFF2-40B4-BE49-F238E27FC236}">
              <a16:creationId xmlns:a16="http://schemas.microsoft.com/office/drawing/2014/main" id="{5EE4BBAD-CBA7-4A06-8F91-808C7DFB1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24465" y="35499524"/>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463C1F-FD7F-4F34-8F72-BB99ACEE83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7C9B3D7D-4551-4241-88A2-B25F9FB8D7D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D667229-0434-4CDC-AEC5-506686161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657678</xdr:colOff>
      <xdr:row>16</xdr:row>
      <xdr:rowOff>166310</xdr:rowOff>
    </xdr:from>
    <xdr:to>
      <xdr:col>1</xdr:col>
      <xdr:colOff>1522866</xdr:colOff>
      <xdr:row>21</xdr:row>
      <xdr:rowOff>10962</xdr:rowOff>
    </xdr:to>
    <xdr:pic>
      <xdr:nvPicPr>
        <xdr:cNvPr id="8" name="Image 7">
          <a:hlinkClick xmlns:r="http://schemas.openxmlformats.org/officeDocument/2006/relationships" r:id="rId1"/>
          <a:extLst>
            <a:ext uri="{FF2B5EF4-FFF2-40B4-BE49-F238E27FC236}">
              <a16:creationId xmlns:a16="http://schemas.microsoft.com/office/drawing/2014/main" id="{3AABEB20-DF5A-421C-85E4-AF6F45945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6455834"/>
          <a:ext cx="865188" cy="865188"/>
        </a:xfrm>
        <a:prstGeom prst="rect">
          <a:avLst/>
        </a:prstGeom>
      </xdr:spPr>
    </xdr:pic>
    <xdr:clientData/>
  </xdr:twoCellAnchor>
  <xdr:twoCellAnchor editAs="oneCell">
    <xdr:from>
      <xdr:col>1</xdr:col>
      <xdr:colOff>680357</xdr:colOff>
      <xdr:row>31</xdr:row>
      <xdr:rowOff>22678</xdr:rowOff>
    </xdr:from>
    <xdr:to>
      <xdr:col>1</xdr:col>
      <xdr:colOff>1545545</xdr:colOff>
      <xdr:row>35</xdr:row>
      <xdr:rowOff>116795</xdr:rowOff>
    </xdr:to>
    <xdr:pic>
      <xdr:nvPicPr>
        <xdr:cNvPr id="9" name="Image 8">
          <a:hlinkClick xmlns:r="http://schemas.openxmlformats.org/officeDocument/2006/relationships" r:id="rId1"/>
          <a:extLst>
            <a:ext uri="{FF2B5EF4-FFF2-40B4-BE49-F238E27FC236}">
              <a16:creationId xmlns:a16="http://schemas.microsoft.com/office/drawing/2014/main" id="{3940F745-C9FC-40B9-B346-1188E39EF0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3569345"/>
          <a:ext cx="865188" cy="865188"/>
        </a:xfrm>
        <a:prstGeom prst="rect">
          <a:avLst/>
        </a:prstGeom>
      </xdr:spPr>
    </xdr:pic>
    <xdr:clientData/>
  </xdr:twoCellAnchor>
  <xdr:twoCellAnchor editAs="oneCell">
    <xdr:from>
      <xdr:col>1</xdr:col>
      <xdr:colOff>740833</xdr:colOff>
      <xdr:row>49</xdr:row>
      <xdr:rowOff>0</xdr:rowOff>
    </xdr:from>
    <xdr:to>
      <xdr:col>1</xdr:col>
      <xdr:colOff>1606021</xdr:colOff>
      <xdr:row>53</xdr:row>
      <xdr:rowOff>139474</xdr:rowOff>
    </xdr:to>
    <xdr:pic>
      <xdr:nvPicPr>
        <xdr:cNvPr id="10" name="Image 9">
          <a:hlinkClick xmlns:r="http://schemas.openxmlformats.org/officeDocument/2006/relationships" r:id="rId1"/>
          <a:extLst>
            <a:ext uri="{FF2B5EF4-FFF2-40B4-BE49-F238E27FC236}">
              <a16:creationId xmlns:a16="http://schemas.microsoft.com/office/drawing/2014/main" id="{4CB78D43-17B2-4DAD-A554-AA558BCB63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0" y="18792976"/>
          <a:ext cx="865188" cy="865188"/>
        </a:xfrm>
        <a:prstGeom prst="rect">
          <a:avLst/>
        </a:prstGeom>
      </xdr:spPr>
    </xdr:pic>
    <xdr:clientData/>
  </xdr:twoCellAnchor>
  <xdr:twoCellAnchor editAs="oneCell">
    <xdr:from>
      <xdr:col>1</xdr:col>
      <xdr:colOff>657678</xdr:colOff>
      <xdr:row>63</xdr:row>
      <xdr:rowOff>0</xdr:rowOff>
    </xdr:from>
    <xdr:to>
      <xdr:col>1</xdr:col>
      <xdr:colOff>1522866</xdr:colOff>
      <xdr:row>67</xdr:row>
      <xdr:rowOff>139473</xdr:rowOff>
    </xdr:to>
    <xdr:pic>
      <xdr:nvPicPr>
        <xdr:cNvPr id="11" name="Image 10">
          <a:hlinkClick xmlns:r="http://schemas.openxmlformats.org/officeDocument/2006/relationships" r:id="rId1"/>
          <a:extLst>
            <a:ext uri="{FF2B5EF4-FFF2-40B4-BE49-F238E27FC236}">
              <a16:creationId xmlns:a16="http://schemas.microsoft.com/office/drawing/2014/main" id="{487F4F9B-81ED-40D5-B7A3-C58905AED0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3298452"/>
          <a:ext cx="865188" cy="865188"/>
        </a:xfrm>
        <a:prstGeom prst="rect">
          <a:avLst/>
        </a:prstGeom>
      </xdr:spPr>
    </xdr:pic>
    <xdr:clientData/>
  </xdr:twoCellAnchor>
  <xdr:twoCellAnchor editAs="oneCell">
    <xdr:from>
      <xdr:col>3</xdr:col>
      <xdr:colOff>960060</xdr:colOff>
      <xdr:row>68</xdr:row>
      <xdr:rowOff>151190</xdr:rowOff>
    </xdr:from>
    <xdr:to>
      <xdr:col>3</xdr:col>
      <xdr:colOff>1825248</xdr:colOff>
      <xdr:row>95</xdr:row>
      <xdr:rowOff>215068</xdr:rowOff>
    </xdr:to>
    <xdr:pic>
      <xdr:nvPicPr>
        <xdr:cNvPr id="12" name="Image 11">
          <a:hlinkClick xmlns:r="http://schemas.openxmlformats.org/officeDocument/2006/relationships" r:id="rId1"/>
          <a:extLst>
            <a:ext uri="{FF2B5EF4-FFF2-40B4-BE49-F238E27FC236}">
              <a16:creationId xmlns:a16="http://schemas.microsoft.com/office/drawing/2014/main" id="{9D84D6E1-E2F9-4662-B73E-77B66836E6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4356785"/>
          <a:ext cx="865188" cy="865188"/>
        </a:xfrm>
        <a:prstGeom prst="rect">
          <a:avLst/>
        </a:prstGeom>
      </xdr:spPr>
    </xdr:pic>
    <xdr:clientData/>
  </xdr:twoCellAnchor>
  <xdr:twoCellAnchor editAs="oneCell">
    <xdr:from>
      <xdr:col>3</xdr:col>
      <xdr:colOff>1012976</xdr:colOff>
      <xdr:row>99</xdr:row>
      <xdr:rowOff>105833</xdr:rowOff>
    </xdr:from>
    <xdr:to>
      <xdr:col>3</xdr:col>
      <xdr:colOff>1878164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1BA04DD4-BB4A-4B2E-B098-146607E8B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6019881"/>
          <a:ext cx="865188" cy="865188"/>
        </a:xfrm>
        <a:prstGeom prst="rect">
          <a:avLst/>
        </a:prstGeom>
      </xdr:spPr>
    </xdr:pic>
    <xdr:clientData/>
  </xdr:twoCellAnchor>
  <xdr:twoCellAnchor editAs="oneCell">
    <xdr:from>
      <xdr:col>2</xdr:col>
      <xdr:colOff>967619</xdr:colOff>
      <xdr:row>128</xdr:row>
      <xdr:rowOff>90714</xdr:rowOff>
    </xdr:from>
    <xdr:to>
      <xdr:col>2</xdr:col>
      <xdr:colOff>1832807</xdr:colOff>
      <xdr:row>132</xdr:row>
      <xdr:rowOff>3402</xdr:rowOff>
    </xdr:to>
    <xdr:pic>
      <xdr:nvPicPr>
        <xdr:cNvPr id="14" name="Image 13">
          <a:hlinkClick xmlns:r="http://schemas.openxmlformats.org/officeDocument/2006/relationships" r:id="rId1"/>
          <a:extLst>
            <a:ext uri="{FF2B5EF4-FFF2-40B4-BE49-F238E27FC236}">
              <a16:creationId xmlns:a16="http://schemas.microsoft.com/office/drawing/2014/main" id="{A78F0A0B-8BBF-4897-9C08-D2C9AAB78E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3512910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F8AAD603-1784-4E76-8232-8DBA659423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742560"/>
          <a:ext cx="865188" cy="8651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292100</xdr:colOff>
      <xdr:row>29</xdr:row>
      <xdr:rowOff>165100</xdr:rowOff>
    </xdr:from>
    <xdr:to>
      <xdr:col>7</xdr:col>
      <xdr:colOff>391886</xdr:colOff>
      <xdr:row>34</xdr:row>
      <xdr:rowOff>117730</xdr:rowOff>
    </xdr:to>
    <xdr:pic>
      <xdr:nvPicPr>
        <xdr:cNvPr id="4" name="Image 3">
          <a:extLst>
            <a:ext uri="{FF2B5EF4-FFF2-40B4-BE49-F238E27FC236}">
              <a16:creationId xmlns:a16="http://schemas.microsoft.com/office/drawing/2014/main" id="{120A1854-9D3F-4F55-8C6E-1AC9AB39F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00" y="6057900"/>
          <a:ext cx="861786" cy="873380"/>
        </a:xfrm>
        <a:prstGeom prst="rect">
          <a:avLst/>
        </a:prstGeom>
      </xdr:spPr>
    </xdr:pic>
    <xdr:clientData/>
  </xdr:twoCellAnchor>
  <xdr:twoCellAnchor editAs="oneCell">
    <xdr:from>
      <xdr:col>1</xdr:col>
      <xdr:colOff>212724</xdr:colOff>
      <xdr:row>3</xdr:row>
      <xdr:rowOff>146050</xdr:rowOff>
    </xdr:from>
    <xdr:to>
      <xdr:col>13</xdr:col>
      <xdr:colOff>329457</xdr:colOff>
      <xdr:row>36</xdr:row>
      <xdr:rowOff>95250</xdr:rowOff>
    </xdr:to>
    <xdr:pic>
      <xdr:nvPicPr>
        <xdr:cNvPr id="8" name="Image 7">
          <a:extLst>
            <a:ext uri="{FF2B5EF4-FFF2-40B4-BE49-F238E27FC236}">
              <a16:creationId xmlns:a16="http://schemas.microsoft.com/office/drawing/2014/main" id="{E756BE5D-3D31-B337-BE61-ED2114D5B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4724" y="717550"/>
          <a:ext cx="9260733" cy="6775450"/>
        </a:xfrm>
        <a:prstGeom prst="rect">
          <a:avLst/>
        </a:prstGeom>
      </xdr:spPr>
    </xdr:pic>
    <xdr:clientData/>
  </xdr:twoCellAnchor>
  <xdr:twoCellAnchor editAs="oneCell">
    <xdr:from>
      <xdr:col>7</xdr:col>
      <xdr:colOff>0</xdr:colOff>
      <xdr:row>0</xdr:row>
      <xdr:rowOff>0</xdr:rowOff>
    </xdr:from>
    <xdr:to>
      <xdr:col>8</xdr:col>
      <xdr:colOff>130024</xdr:colOff>
      <xdr:row>4</xdr:row>
      <xdr:rowOff>158246</xdr:rowOff>
    </xdr:to>
    <xdr:pic>
      <xdr:nvPicPr>
        <xdr:cNvPr id="3" name="Image 2">
          <a:hlinkClick xmlns:r="http://schemas.openxmlformats.org/officeDocument/2006/relationships" r:id="rId3"/>
          <a:extLst>
            <a:ext uri="{FF2B5EF4-FFF2-40B4-BE49-F238E27FC236}">
              <a16:creationId xmlns:a16="http://schemas.microsoft.com/office/drawing/2014/main" id="{D31BD531-851B-42CE-8536-BACC81B51C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0"/>
          <a:ext cx="892024" cy="892024"/>
        </a:xfrm>
        <a:prstGeom prst="rect">
          <a:avLst/>
        </a:prstGeom>
      </xdr:spPr>
    </xdr:pic>
    <xdr:clientData/>
  </xdr:twoCellAnchor>
  <xdr:twoCellAnchor editAs="oneCell">
    <xdr:from>
      <xdr:col>0</xdr:col>
      <xdr:colOff>0</xdr:colOff>
      <xdr:row>22</xdr:row>
      <xdr:rowOff>0</xdr:rowOff>
    </xdr:from>
    <xdr:to>
      <xdr:col>1</xdr:col>
      <xdr:colOff>130024</xdr:colOff>
      <xdr:row>26</xdr:row>
      <xdr:rowOff>158246</xdr:rowOff>
    </xdr:to>
    <xdr:pic>
      <xdr:nvPicPr>
        <xdr:cNvPr id="5" name="Image 4">
          <a:hlinkClick xmlns:r="http://schemas.openxmlformats.org/officeDocument/2006/relationships" r:id="rId3"/>
          <a:extLst>
            <a:ext uri="{FF2B5EF4-FFF2-40B4-BE49-F238E27FC236}">
              <a16:creationId xmlns:a16="http://schemas.microsoft.com/office/drawing/2014/main" id="{92F3263E-5E51-4357-B1D4-3F195F5244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4586111"/>
          <a:ext cx="892024" cy="892024"/>
        </a:xfrm>
        <a:prstGeom prst="rect">
          <a:avLst/>
        </a:prstGeom>
      </xdr:spPr>
    </xdr:pic>
    <xdr:clientData/>
  </xdr:twoCellAnchor>
  <xdr:twoCellAnchor editAs="oneCell">
    <xdr:from>
      <xdr:col>7</xdr:col>
      <xdr:colOff>0</xdr:colOff>
      <xdr:row>39</xdr:row>
      <xdr:rowOff>0</xdr:rowOff>
    </xdr:from>
    <xdr:to>
      <xdr:col>8</xdr:col>
      <xdr:colOff>130024</xdr:colOff>
      <xdr:row>43</xdr:row>
      <xdr:rowOff>158247</xdr:rowOff>
    </xdr:to>
    <xdr:pic>
      <xdr:nvPicPr>
        <xdr:cNvPr id="6" name="Image 5">
          <a:hlinkClick xmlns:r="http://schemas.openxmlformats.org/officeDocument/2006/relationships" r:id="rId3"/>
          <a:extLst>
            <a:ext uri="{FF2B5EF4-FFF2-40B4-BE49-F238E27FC236}">
              <a16:creationId xmlns:a16="http://schemas.microsoft.com/office/drawing/2014/main" id="{93663531-41BC-4190-8D8F-54B72478C0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334000" y="7704667"/>
          <a:ext cx="892024" cy="89202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3176757-0570-4CDD-8D0F-7599E0C91AE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F4F8D68-28CB-4D9F-8AAA-CDDDE268F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16</xdr:row>
      <xdr:rowOff>249465</xdr:rowOff>
    </xdr:from>
    <xdr:to>
      <xdr:col>1</xdr:col>
      <xdr:colOff>1530426</xdr:colOff>
      <xdr:row>21</xdr:row>
      <xdr:rowOff>94117</xdr:rowOff>
    </xdr:to>
    <xdr:pic>
      <xdr:nvPicPr>
        <xdr:cNvPr id="8" name="Image 7">
          <a:hlinkClick xmlns:r="http://schemas.openxmlformats.org/officeDocument/2006/relationships" r:id="rId1"/>
          <a:extLst>
            <a:ext uri="{FF2B5EF4-FFF2-40B4-BE49-F238E27FC236}">
              <a16:creationId xmlns:a16="http://schemas.microsoft.com/office/drawing/2014/main" id="{7A1B66FE-A34C-48C3-81F2-F1A8E69AF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5624286"/>
          <a:ext cx="865188" cy="865188"/>
        </a:xfrm>
        <a:prstGeom prst="rect">
          <a:avLst/>
        </a:prstGeom>
      </xdr:spPr>
    </xdr:pic>
    <xdr:clientData/>
  </xdr:twoCellAnchor>
  <xdr:twoCellAnchor editAs="oneCell">
    <xdr:from>
      <xdr:col>1</xdr:col>
      <xdr:colOff>559405</xdr:colOff>
      <xdr:row>30</xdr:row>
      <xdr:rowOff>128512</xdr:rowOff>
    </xdr:from>
    <xdr:to>
      <xdr:col>1</xdr:col>
      <xdr:colOff>1424593</xdr:colOff>
      <xdr:row>34</xdr:row>
      <xdr:rowOff>109236</xdr:rowOff>
    </xdr:to>
    <xdr:pic>
      <xdr:nvPicPr>
        <xdr:cNvPr id="9" name="Image 8">
          <a:hlinkClick xmlns:r="http://schemas.openxmlformats.org/officeDocument/2006/relationships" r:id="rId1"/>
          <a:extLst>
            <a:ext uri="{FF2B5EF4-FFF2-40B4-BE49-F238E27FC236}">
              <a16:creationId xmlns:a16="http://schemas.microsoft.com/office/drawing/2014/main" id="{4E764154-B513-47FD-A6C0-FB252F88A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9822" y="12465655"/>
          <a:ext cx="865188" cy="865188"/>
        </a:xfrm>
        <a:prstGeom prst="rect">
          <a:avLst/>
        </a:prstGeom>
      </xdr:spPr>
    </xdr:pic>
    <xdr:clientData/>
  </xdr:twoCellAnchor>
  <xdr:twoCellAnchor editAs="oneCell">
    <xdr:from>
      <xdr:col>1</xdr:col>
      <xdr:colOff>657678</xdr:colOff>
      <xdr:row>48</xdr:row>
      <xdr:rowOff>211667</xdr:rowOff>
    </xdr:from>
    <xdr:to>
      <xdr:col>1</xdr:col>
      <xdr:colOff>1522866</xdr:colOff>
      <xdr:row>53</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7C86DAAA-0263-45CF-9C79-BE6B0449B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17795119"/>
          <a:ext cx="865188" cy="865188"/>
        </a:xfrm>
        <a:prstGeom prst="rect">
          <a:avLst/>
        </a:prstGeom>
      </xdr:spPr>
    </xdr:pic>
    <xdr:clientData/>
  </xdr:twoCellAnchor>
  <xdr:twoCellAnchor editAs="oneCell">
    <xdr:from>
      <xdr:col>3</xdr:col>
      <xdr:colOff>1088572</xdr:colOff>
      <xdr:row>67</xdr:row>
      <xdr:rowOff>83156</xdr:rowOff>
    </xdr:from>
    <xdr:to>
      <xdr:col>3</xdr:col>
      <xdr:colOff>1953760</xdr:colOff>
      <xdr:row>94</xdr:row>
      <xdr:rowOff>199951</xdr:rowOff>
    </xdr:to>
    <xdr:pic>
      <xdr:nvPicPr>
        <xdr:cNvPr id="11" name="Image 10">
          <a:hlinkClick xmlns:r="http://schemas.openxmlformats.org/officeDocument/2006/relationships" r:id="rId1"/>
          <a:extLst>
            <a:ext uri="{FF2B5EF4-FFF2-40B4-BE49-F238E27FC236}">
              <a16:creationId xmlns:a16="http://schemas.microsoft.com/office/drawing/2014/main" id="{1A1B2307-DADA-4335-A0B1-7C43DA801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2" y="23192620"/>
          <a:ext cx="865188" cy="865188"/>
        </a:xfrm>
        <a:prstGeom prst="rect">
          <a:avLst/>
        </a:prstGeom>
      </xdr:spPr>
    </xdr:pic>
    <xdr:clientData/>
  </xdr:twoCellAnchor>
  <xdr:twoCellAnchor editAs="oneCell">
    <xdr:from>
      <xdr:col>3</xdr:col>
      <xdr:colOff>1141489</xdr:colOff>
      <xdr:row>98</xdr:row>
      <xdr:rowOff>166309</xdr:rowOff>
    </xdr:from>
    <xdr:to>
      <xdr:col>3</xdr:col>
      <xdr:colOff>2006677</xdr:colOff>
      <xdr:row>102</xdr:row>
      <xdr:rowOff>199950</xdr:rowOff>
    </xdr:to>
    <xdr:pic>
      <xdr:nvPicPr>
        <xdr:cNvPr id="12" name="Image 11">
          <a:hlinkClick xmlns:r="http://schemas.openxmlformats.org/officeDocument/2006/relationships" r:id="rId1"/>
          <a:extLst>
            <a:ext uri="{FF2B5EF4-FFF2-40B4-BE49-F238E27FC236}">
              <a16:creationId xmlns:a16="http://schemas.microsoft.com/office/drawing/2014/main" id="{74F340BA-7F5F-4136-90D1-E306437BB8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9" y="24984226"/>
          <a:ext cx="865188" cy="865188"/>
        </a:xfrm>
        <a:prstGeom prst="rect">
          <a:avLst/>
        </a:prstGeom>
      </xdr:spPr>
    </xdr:pic>
    <xdr:clientData/>
  </xdr:twoCellAnchor>
  <xdr:twoCellAnchor editAs="oneCell">
    <xdr:from>
      <xdr:col>2</xdr:col>
      <xdr:colOff>914702</xdr:colOff>
      <xdr:row>128</xdr:row>
      <xdr:rowOff>52917</xdr:rowOff>
    </xdr:from>
    <xdr:to>
      <xdr:col>2</xdr:col>
      <xdr:colOff>1779890</xdr:colOff>
      <xdr:row>131</xdr:row>
      <xdr:rowOff>147033</xdr:rowOff>
    </xdr:to>
    <xdr:pic>
      <xdr:nvPicPr>
        <xdr:cNvPr id="13" name="Image 12">
          <a:hlinkClick xmlns:r="http://schemas.openxmlformats.org/officeDocument/2006/relationships" r:id="rId1"/>
          <a:extLst>
            <a:ext uri="{FF2B5EF4-FFF2-40B4-BE49-F238E27FC236}">
              <a16:creationId xmlns:a16="http://schemas.microsoft.com/office/drawing/2014/main" id="{6263991E-9157-463B-B935-BD4814DF78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1" y="3417660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B6E9EF53-AAAD-48EF-A3EA-8DCBF52F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646429"/>
          <a:ext cx="865188" cy="86518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AA4C6BEC-9E8E-464A-B121-A23781E76540}"/>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4468E94-7651-4077-8809-80B87B80F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642559</xdr:colOff>
      <xdr:row>16</xdr:row>
      <xdr:rowOff>173869</xdr:rowOff>
    </xdr:from>
    <xdr:to>
      <xdr:col>1</xdr:col>
      <xdr:colOff>1507747</xdr:colOff>
      <xdr:row>21</xdr:row>
      <xdr:rowOff>18521</xdr:rowOff>
    </xdr:to>
    <xdr:pic>
      <xdr:nvPicPr>
        <xdr:cNvPr id="8" name="Image 7">
          <a:hlinkClick xmlns:r="http://schemas.openxmlformats.org/officeDocument/2006/relationships" r:id="rId1"/>
          <a:extLst>
            <a:ext uri="{FF2B5EF4-FFF2-40B4-BE49-F238E27FC236}">
              <a16:creationId xmlns:a16="http://schemas.microsoft.com/office/drawing/2014/main" id="{62ACA783-E682-4BFB-A41D-4C2ECA6D3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6" y="6463393"/>
          <a:ext cx="865188" cy="865188"/>
        </a:xfrm>
        <a:prstGeom prst="rect">
          <a:avLst/>
        </a:prstGeom>
      </xdr:spPr>
    </xdr:pic>
    <xdr:clientData/>
  </xdr:twoCellAnchor>
  <xdr:twoCellAnchor editAs="oneCell">
    <xdr:from>
      <xdr:col>1</xdr:col>
      <xdr:colOff>740834</xdr:colOff>
      <xdr:row>30</xdr:row>
      <xdr:rowOff>272142</xdr:rowOff>
    </xdr:from>
    <xdr:to>
      <xdr:col>1</xdr:col>
      <xdr:colOff>1606022</xdr:colOff>
      <xdr:row>35</xdr:row>
      <xdr:rowOff>71437</xdr:rowOff>
    </xdr:to>
    <xdr:pic>
      <xdr:nvPicPr>
        <xdr:cNvPr id="9" name="Image 8">
          <a:hlinkClick xmlns:r="http://schemas.openxmlformats.org/officeDocument/2006/relationships" r:id="rId1"/>
          <a:extLst>
            <a:ext uri="{FF2B5EF4-FFF2-40B4-BE49-F238E27FC236}">
              <a16:creationId xmlns:a16="http://schemas.microsoft.com/office/drawing/2014/main" id="{E13DD74C-AF8A-4C2D-B2D9-BCCB95302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1251" y="13523987"/>
          <a:ext cx="865188" cy="865188"/>
        </a:xfrm>
        <a:prstGeom prst="rect">
          <a:avLst/>
        </a:prstGeom>
      </xdr:spPr>
    </xdr:pic>
    <xdr:clientData/>
  </xdr:twoCellAnchor>
  <xdr:twoCellAnchor editAs="oneCell">
    <xdr:from>
      <xdr:col>1</xdr:col>
      <xdr:colOff>650119</xdr:colOff>
      <xdr:row>48</xdr:row>
      <xdr:rowOff>272143</xdr:rowOff>
    </xdr:from>
    <xdr:to>
      <xdr:col>1</xdr:col>
      <xdr:colOff>1515307</xdr:colOff>
      <xdr:row>53</xdr:row>
      <xdr:rowOff>116796</xdr:rowOff>
    </xdr:to>
    <xdr:pic>
      <xdr:nvPicPr>
        <xdr:cNvPr id="10" name="Image 9">
          <a:hlinkClick xmlns:r="http://schemas.openxmlformats.org/officeDocument/2006/relationships" r:id="rId1"/>
          <a:extLst>
            <a:ext uri="{FF2B5EF4-FFF2-40B4-BE49-F238E27FC236}">
              <a16:creationId xmlns:a16="http://schemas.microsoft.com/office/drawing/2014/main" id="{DC180BE8-7963-4918-AC30-F4F7DB2A0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18770298"/>
          <a:ext cx="865188" cy="865188"/>
        </a:xfrm>
        <a:prstGeom prst="rect">
          <a:avLst/>
        </a:prstGeom>
      </xdr:spPr>
    </xdr:pic>
    <xdr:clientData/>
  </xdr:twoCellAnchor>
  <xdr:twoCellAnchor editAs="oneCell">
    <xdr:from>
      <xdr:col>1</xdr:col>
      <xdr:colOff>627441</xdr:colOff>
      <xdr:row>62</xdr:row>
      <xdr:rowOff>196548</xdr:rowOff>
    </xdr:from>
    <xdr:to>
      <xdr:col>1</xdr:col>
      <xdr:colOff>1492629</xdr:colOff>
      <xdr:row>93</xdr:row>
      <xdr:rowOff>41200</xdr:rowOff>
    </xdr:to>
    <xdr:pic>
      <xdr:nvPicPr>
        <xdr:cNvPr id="11" name="Image 10">
          <a:hlinkClick xmlns:r="http://schemas.openxmlformats.org/officeDocument/2006/relationships" r:id="rId1"/>
          <a:extLst>
            <a:ext uri="{FF2B5EF4-FFF2-40B4-BE49-F238E27FC236}">
              <a16:creationId xmlns:a16="http://schemas.microsoft.com/office/drawing/2014/main" id="{84BBC950-1B7B-414D-B097-B2B4DF2E67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8" y="23200179"/>
          <a:ext cx="865188" cy="865188"/>
        </a:xfrm>
        <a:prstGeom prst="rect">
          <a:avLst/>
        </a:prstGeom>
      </xdr:spPr>
    </xdr:pic>
    <xdr:clientData/>
  </xdr:twoCellAnchor>
  <xdr:twoCellAnchor editAs="oneCell">
    <xdr:from>
      <xdr:col>3</xdr:col>
      <xdr:colOff>1012976</xdr:colOff>
      <xdr:row>68</xdr:row>
      <xdr:rowOff>15119</xdr:rowOff>
    </xdr:from>
    <xdr:to>
      <xdr:col>3</xdr:col>
      <xdr:colOff>1878164</xdr:colOff>
      <xdr:row>95</xdr:row>
      <xdr:rowOff>78998</xdr:rowOff>
    </xdr:to>
    <xdr:pic>
      <xdr:nvPicPr>
        <xdr:cNvPr id="12" name="Image 11">
          <a:hlinkClick xmlns:r="http://schemas.openxmlformats.org/officeDocument/2006/relationships" r:id="rId1"/>
          <a:extLst>
            <a:ext uri="{FF2B5EF4-FFF2-40B4-BE49-F238E27FC236}">
              <a16:creationId xmlns:a16="http://schemas.microsoft.com/office/drawing/2014/main" id="{426902F4-46BD-43C5-820B-022FB5C7F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23676429"/>
          <a:ext cx="865188" cy="865188"/>
        </a:xfrm>
        <a:prstGeom prst="rect">
          <a:avLst/>
        </a:prstGeom>
      </xdr:spPr>
    </xdr:pic>
    <xdr:clientData/>
  </xdr:twoCellAnchor>
  <xdr:twoCellAnchor editAs="oneCell">
    <xdr:from>
      <xdr:col>3</xdr:col>
      <xdr:colOff>1043214</xdr:colOff>
      <xdr:row>99</xdr:row>
      <xdr:rowOff>60477</xdr:rowOff>
    </xdr:from>
    <xdr:to>
      <xdr:col>3</xdr:col>
      <xdr:colOff>1908402</xdr:colOff>
      <xdr:row>103</xdr:row>
      <xdr:rowOff>41201</xdr:rowOff>
    </xdr:to>
    <xdr:pic>
      <xdr:nvPicPr>
        <xdr:cNvPr id="13" name="Image 12">
          <a:hlinkClick xmlns:r="http://schemas.openxmlformats.org/officeDocument/2006/relationships" r:id="rId1"/>
          <a:extLst>
            <a:ext uri="{FF2B5EF4-FFF2-40B4-BE49-F238E27FC236}">
              <a16:creationId xmlns:a16="http://schemas.microsoft.com/office/drawing/2014/main" id="{17BE8371-6193-4F27-892F-D8B5FA97D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9524" y="25430239"/>
          <a:ext cx="865188" cy="865188"/>
        </a:xfrm>
        <a:prstGeom prst="rect">
          <a:avLst/>
        </a:prstGeom>
      </xdr:spPr>
    </xdr:pic>
    <xdr:clientData/>
  </xdr:twoCellAnchor>
  <xdr:twoCellAnchor editAs="oneCell">
    <xdr:from>
      <xdr:col>2</xdr:col>
      <xdr:colOff>907143</xdr:colOff>
      <xdr:row>124</xdr:row>
      <xdr:rowOff>166310</xdr:rowOff>
    </xdr:from>
    <xdr:to>
      <xdr:col>2</xdr:col>
      <xdr:colOff>1772331</xdr:colOff>
      <xdr:row>131</xdr:row>
      <xdr:rowOff>78998</xdr:rowOff>
    </xdr:to>
    <xdr:pic>
      <xdr:nvPicPr>
        <xdr:cNvPr id="14" name="Image 13">
          <a:hlinkClick xmlns:r="http://schemas.openxmlformats.org/officeDocument/2006/relationships" r:id="rId1"/>
          <a:extLst>
            <a:ext uri="{FF2B5EF4-FFF2-40B4-BE49-F238E27FC236}">
              <a16:creationId xmlns:a16="http://schemas.microsoft.com/office/drawing/2014/main" id="{9F89F2BF-800F-4E9C-A3A4-D5FD659DCD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34184167"/>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982C74EB-B547-48B4-B984-4772E87F43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7722024"/>
          <a:ext cx="865188" cy="86518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1FF5CE27-C6E6-48BD-99D2-F981D72992C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D0B29D5-7357-460E-901D-DA93F347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211666</xdr:rowOff>
    </xdr:from>
    <xdr:to>
      <xdr:col>1</xdr:col>
      <xdr:colOff>1515307</xdr:colOff>
      <xdr:row>21</xdr:row>
      <xdr:rowOff>56318</xdr:rowOff>
    </xdr:to>
    <xdr:pic>
      <xdr:nvPicPr>
        <xdr:cNvPr id="8" name="Image 7">
          <a:hlinkClick xmlns:r="http://schemas.openxmlformats.org/officeDocument/2006/relationships" r:id="rId1"/>
          <a:extLst>
            <a:ext uri="{FF2B5EF4-FFF2-40B4-BE49-F238E27FC236}">
              <a16:creationId xmlns:a16="http://schemas.microsoft.com/office/drawing/2014/main" id="{9935F160-05C1-40DF-9BD1-B24806AC1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01190"/>
          <a:ext cx="865188" cy="865188"/>
        </a:xfrm>
        <a:prstGeom prst="rect">
          <a:avLst/>
        </a:prstGeom>
      </xdr:spPr>
    </xdr:pic>
    <xdr:clientData/>
  </xdr:twoCellAnchor>
  <xdr:twoCellAnchor editAs="oneCell">
    <xdr:from>
      <xdr:col>1</xdr:col>
      <xdr:colOff>672798</xdr:colOff>
      <xdr:row>30</xdr:row>
      <xdr:rowOff>287262</xdr:rowOff>
    </xdr:from>
    <xdr:to>
      <xdr:col>1</xdr:col>
      <xdr:colOff>1537986</xdr:colOff>
      <xdr:row>35</xdr:row>
      <xdr:rowOff>86557</xdr:rowOff>
    </xdr:to>
    <xdr:pic>
      <xdr:nvPicPr>
        <xdr:cNvPr id="9" name="Image 8">
          <a:hlinkClick xmlns:r="http://schemas.openxmlformats.org/officeDocument/2006/relationships" r:id="rId1"/>
          <a:extLst>
            <a:ext uri="{FF2B5EF4-FFF2-40B4-BE49-F238E27FC236}">
              <a16:creationId xmlns:a16="http://schemas.microsoft.com/office/drawing/2014/main" id="{1B7E20A2-4243-40B0-B483-73712FC009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3539107"/>
          <a:ext cx="865188" cy="865188"/>
        </a:xfrm>
        <a:prstGeom prst="rect">
          <a:avLst/>
        </a:prstGeom>
      </xdr:spPr>
    </xdr:pic>
    <xdr:clientData/>
  </xdr:twoCellAnchor>
  <xdr:twoCellAnchor editAs="oneCell">
    <xdr:from>
      <xdr:col>1</xdr:col>
      <xdr:colOff>635000</xdr:colOff>
      <xdr:row>49</xdr:row>
      <xdr:rowOff>45357</xdr:rowOff>
    </xdr:from>
    <xdr:to>
      <xdr:col>1</xdr:col>
      <xdr:colOff>1500188</xdr:colOff>
      <xdr:row>54</xdr:row>
      <xdr:rowOff>3402</xdr:rowOff>
    </xdr:to>
    <xdr:pic>
      <xdr:nvPicPr>
        <xdr:cNvPr id="10" name="Image 9">
          <a:hlinkClick xmlns:r="http://schemas.openxmlformats.org/officeDocument/2006/relationships" r:id="rId1"/>
          <a:extLst>
            <a:ext uri="{FF2B5EF4-FFF2-40B4-BE49-F238E27FC236}">
              <a16:creationId xmlns:a16="http://schemas.microsoft.com/office/drawing/2014/main" id="{7CA387E1-F5C4-430C-B81F-D6EB16A534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8838333"/>
          <a:ext cx="865188" cy="865188"/>
        </a:xfrm>
        <a:prstGeom prst="rect">
          <a:avLst/>
        </a:prstGeom>
      </xdr:spPr>
    </xdr:pic>
    <xdr:clientData/>
  </xdr:twoCellAnchor>
  <xdr:twoCellAnchor editAs="oneCell">
    <xdr:from>
      <xdr:col>1</xdr:col>
      <xdr:colOff>695476</xdr:colOff>
      <xdr:row>63</xdr:row>
      <xdr:rowOff>7560</xdr:rowOff>
    </xdr:from>
    <xdr:to>
      <xdr:col>1</xdr:col>
      <xdr:colOff>1560664</xdr:colOff>
      <xdr:row>67</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FE3C420A-C516-4477-9E4E-48C2CDAB4E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23306012"/>
          <a:ext cx="865188" cy="865188"/>
        </a:xfrm>
        <a:prstGeom prst="rect">
          <a:avLst/>
        </a:prstGeom>
      </xdr:spPr>
    </xdr:pic>
    <xdr:clientData/>
  </xdr:twoCellAnchor>
  <xdr:twoCellAnchor editAs="oneCell">
    <xdr:from>
      <xdr:col>3</xdr:col>
      <xdr:colOff>899584</xdr:colOff>
      <xdr:row>68</xdr:row>
      <xdr:rowOff>113393</xdr:rowOff>
    </xdr:from>
    <xdr:to>
      <xdr:col>3</xdr:col>
      <xdr:colOff>1764772</xdr:colOff>
      <xdr:row>95</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17F40B98-C3E7-4606-9DE8-2D3B07468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4" y="24318988"/>
          <a:ext cx="865188" cy="865188"/>
        </a:xfrm>
        <a:prstGeom prst="rect">
          <a:avLst/>
        </a:prstGeom>
      </xdr:spPr>
    </xdr:pic>
    <xdr:clientData/>
  </xdr:twoCellAnchor>
  <xdr:twoCellAnchor editAs="oneCell">
    <xdr:from>
      <xdr:col>3</xdr:col>
      <xdr:colOff>967619</xdr:colOff>
      <xdr:row>99</xdr:row>
      <xdr:rowOff>83155</xdr:rowOff>
    </xdr:from>
    <xdr:to>
      <xdr:col>3</xdr:col>
      <xdr:colOff>1832807</xdr:colOff>
      <xdr:row>103</xdr:row>
      <xdr:rowOff>63879</xdr:rowOff>
    </xdr:to>
    <xdr:pic>
      <xdr:nvPicPr>
        <xdr:cNvPr id="13" name="Image 12">
          <a:hlinkClick xmlns:r="http://schemas.openxmlformats.org/officeDocument/2006/relationships" r:id="rId1"/>
          <a:extLst>
            <a:ext uri="{FF2B5EF4-FFF2-40B4-BE49-F238E27FC236}">
              <a16:creationId xmlns:a16="http://schemas.microsoft.com/office/drawing/2014/main" id="{B698D4AA-1860-477E-95EF-9998A65CBC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5997203"/>
          <a:ext cx="865188" cy="865188"/>
        </a:xfrm>
        <a:prstGeom prst="rect">
          <a:avLst/>
        </a:prstGeom>
      </xdr:spPr>
    </xdr:pic>
    <xdr:clientData/>
  </xdr:twoCellAnchor>
  <xdr:twoCellAnchor editAs="oneCell">
    <xdr:from>
      <xdr:col>2</xdr:col>
      <xdr:colOff>975179</xdr:colOff>
      <xdr:row>128</xdr:row>
      <xdr:rowOff>52916</xdr:rowOff>
    </xdr:from>
    <xdr:to>
      <xdr:col>2</xdr:col>
      <xdr:colOff>1840367</xdr:colOff>
      <xdr:row>131</xdr:row>
      <xdr:rowOff>147033</xdr:rowOff>
    </xdr:to>
    <xdr:pic>
      <xdr:nvPicPr>
        <xdr:cNvPr id="14" name="Image 13">
          <a:hlinkClick xmlns:r="http://schemas.openxmlformats.org/officeDocument/2006/relationships" r:id="rId1"/>
          <a:extLst>
            <a:ext uri="{FF2B5EF4-FFF2-40B4-BE49-F238E27FC236}">
              <a16:creationId xmlns:a16="http://schemas.microsoft.com/office/drawing/2014/main" id="{DBA12B74-E47E-427D-8839-43D3C7C6C3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8" y="35091309"/>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A8F5E11B-B8FF-40F1-BF46-61F2550C8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561131"/>
          <a:ext cx="865188" cy="8651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A5E522FB-73B6-4127-94B5-6AAAE5D7F89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246C1122-42FA-4E1D-A6DC-C5AE8FCCE2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695476</xdr:colOff>
      <xdr:row>16</xdr:row>
      <xdr:rowOff>143631</xdr:rowOff>
    </xdr:from>
    <xdr:to>
      <xdr:col>1</xdr:col>
      <xdr:colOff>1560664</xdr:colOff>
      <xdr:row>20</xdr:row>
      <xdr:rowOff>169712</xdr:rowOff>
    </xdr:to>
    <xdr:pic>
      <xdr:nvPicPr>
        <xdr:cNvPr id="8" name="Image 7">
          <a:hlinkClick xmlns:r="http://schemas.openxmlformats.org/officeDocument/2006/relationships" r:id="rId1"/>
          <a:extLst>
            <a:ext uri="{FF2B5EF4-FFF2-40B4-BE49-F238E27FC236}">
              <a16:creationId xmlns:a16="http://schemas.microsoft.com/office/drawing/2014/main" id="{04AB55CC-C515-433A-A9EE-41679805C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5893" y="6433155"/>
          <a:ext cx="865188" cy="865188"/>
        </a:xfrm>
        <a:prstGeom prst="rect">
          <a:avLst/>
        </a:prstGeom>
      </xdr:spPr>
    </xdr:pic>
    <xdr:clientData/>
  </xdr:twoCellAnchor>
  <xdr:twoCellAnchor editAs="oneCell">
    <xdr:from>
      <xdr:col>1</xdr:col>
      <xdr:colOff>635000</xdr:colOff>
      <xdr:row>31</xdr:row>
      <xdr:rowOff>7559</xdr:rowOff>
    </xdr:from>
    <xdr:to>
      <xdr:col>1</xdr:col>
      <xdr:colOff>1500188</xdr:colOff>
      <xdr:row>35</xdr:row>
      <xdr:rowOff>101676</xdr:rowOff>
    </xdr:to>
    <xdr:pic>
      <xdr:nvPicPr>
        <xdr:cNvPr id="9" name="Image 8">
          <a:hlinkClick xmlns:r="http://schemas.openxmlformats.org/officeDocument/2006/relationships" r:id="rId1"/>
          <a:extLst>
            <a:ext uri="{FF2B5EF4-FFF2-40B4-BE49-F238E27FC236}">
              <a16:creationId xmlns:a16="http://schemas.microsoft.com/office/drawing/2014/main" id="{A55842E8-CD36-4D42-AAD2-2B04E8A359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13554226"/>
          <a:ext cx="865188" cy="865188"/>
        </a:xfrm>
        <a:prstGeom prst="rect">
          <a:avLst/>
        </a:prstGeom>
      </xdr:spPr>
    </xdr:pic>
    <xdr:clientData/>
  </xdr:twoCellAnchor>
  <xdr:twoCellAnchor editAs="oneCell">
    <xdr:from>
      <xdr:col>1</xdr:col>
      <xdr:colOff>755952</xdr:colOff>
      <xdr:row>48</xdr:row>
      <xdr:rowOff>287261</xdr:rowOff>
    </xdr:from>
    <xdr:to>
      <xdr:col>1</xdr:col>
      <xdr:colOff>1621140</xdr:colOff>
      <xdr:row>53</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3E355B72-280F-461C-87A1-EA9285D3A7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26369" y="18785416"/>
          <a:ext cx="865188" cy="865188"/>
        </a:xfrm>
        <a:prstGeom prst="rect">
          <a:avLst/>
        </a:prstGeom>
      </xdr:spPr>
    </xdr:pic>
    <xdr:clientData/>
  </xdr:twoCellAnchor>
  <xdr:twoCellAnchor editAs="oneCell">
    <xdr:from>
      <xdr:col>1</xdr:col>
      <xdr:colOff>703035</xdr:colOff>
      <xdr:row>62</xdr:row>
      <xdr:rowOff>173868</xdr:rowOff>
    </xdr:from>
    <xdr:to>
      <xdr:col>1</xdr:col>
      <xdr:colOff>1568223</xdr:colOff>
      <xdr:row>67</xdr:row>
      <xdr:rowOff>18520</xdr:rowOff>
    </xdr:to>
    <xdr:pic>
      <xdr:nvPicPr>
        <xdr:cNvPr id="11" name="Image 10">
          <a:hlinkClick xmlns:r="http://schemas.openxmlformats.org/officeDocument/2006/relationships" r:id="rId1"/>
          <a:extLst>
            <a:ext uri="{FF2B5EF4-FFF2-40B4-BE49-F238E27FC236}">
              <a16:creationId xmlns:a16="http://schemas.microsoft.com/office/drawing/2014/main" id="{0A704456-29EC-47A3-9C22-839303688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23177499"/>
          <a:ext cx="865188" cy="865188"/>
        </a:xfrm>
        <a:prstGeom prst="rect">
          <a:avLst/>
        </a:prstGeom>
      </xdr:spPr>
    </xdr:pic>
    <xdr:clientData/>
  </xdr:twoCellAnchor>
  <xdr:twoCellAnchor editAs="oneCell">
    <xdr:from>
      <xdr:col>3</xdr:col>
      <xdr:colOff>1005417</xdr:colOff>
      <xdr:row>91</xdr:row>
      <xdr:rowOff>30238</xdr:rowOff>
    </xdr:from>
    <xdr:to>
      <xdr:col>3</xdr:col>
      <xdr:colOff>1870605</xdr:colOff>
      <xdr:row>95</xdr:row>
      <xdr:rowOff>94116</xdr:rowOff>
    </xdr:to>
    <xdr:pic>
      <xdr:nvPicPr>
        <xdr:cNvPr id="12" name="Image 11">
          <a:hlinkClick xmlns:r="http://schemas.openxmlformats.org/officeDocument/2006/relationships" r:id="rId1"/>
          <a:extLst>
            <a:ext uri="{FF2B5EF4-FFF2-40B4-BE49-F238E27FC236}">
              <a16:creationId xmlns:a16="http://schemas.microsoft.com/office/drawing/2014/main" id="{40631A07-0727-46AD-A60B-12399290B6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4598690"/>
          <a:ext cx="865188" cy="865188"/>
        </a:xfrm>
        <a:prstGeom prst="rect">
          <a:avLst/>
        </a:prstGeom>
      </xdr:spPr>
    </xdr:pic>
    <xdr:clientData/>
  </xdr:twoCellAnchor>
  <xdr:twoCellAnchor editAs="oneCell">
    <xdr:from>
      <xdr:col>3</xdr:col>
      <xdr:colOff>1020536</xdr:colOff>
      <xdr:row>99</xdr:row>
      <xdr:rowOff>105833</xdr:rowOff>
    </xdr:from>
    <xdr:to>
      <xdr:col>3</xdr:col>
      <xdr:colOff>1885724</xdr:colOff>
      <xdr:row>103</xdr:row>
      <xdr:rowOff>86557</xdr:rowOff>
    </xdr:to>
    <xdr:pic>
      <xdr:nvPicPr>
        <xdr:cNvPr id="13" name="Image 12">
          <a:hlinkClick xmlns:r="http://schemas.openxmlformats.org/officeDocument/2006/relationships" r:id="rId1"/>
          <a:extLst>
            <a:ext uri="{FF2B5EF4-FFF2-40B4-BE49-F238E27FC236}">
              <a16:creationId xmlns:a16="http://schemas.microsoft.com/office/drawing/2014/main" id="{B45F743A-AB00-4AAB-B7CD-28933357B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26382738"/>
          <a:ext cx="865188" cy="865188"/>
        </a:xfrm>
        <a:prstGeom prst="rect">
          <a:avLst/>
        </a:prstGeom>
      </xdr:spPr>
    </xdr:pic>
    <xdr:clientData/>
  </xdr:twoCellAnchor>
  <xdr:twoCellAnchor editAs="oneCell">
    <xdr:from>
      <xdr:col>2</xdr:col>
      <xdr:colOff>914703</xdr:colOff>
      <xdr:row>128</xdr:row>
      <xdr:rowOff>83155</xdr:rowOff>
    </xdr:from>
    <xdr:to>
      <xdr:col>2</xdr:col>
      <xdr:colOff>1779891</xdr:colOff>
      <xdr:row>131</xdr:row>
      <xdr:rowOff>177272</xdr:rowOff>
    </xdr:to>
    <xdr:pic>
      <xdr:nvPicPr>
        <xdr:cNvPr id="14" name="Image 13">
          <a:hlinkClick xmlns:r="http://schemas.openxmlformats.org/officeDocument/2006/relationships" r:id="rId1"/>
          <a:extLst>
            <a:ext uri="{FF2B5EF4-FFF2-40B4-BE49-F238E27FC236}">
              <a16:creationId xmlns:a16="http://schemas.microsoft.com/office/drawing/2014/main" id="{F4FFF44E-7485-4933-B407-EEEE4E6C76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77382" y="35484405"/>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53567FD9-3612-48AB-96A4-6D2755572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923988"/>
          <a:ext cx="865188" cy="86518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21B221CC-94D5-49FB-9FF6-60096346ECAB}"/>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F5942D1-4355-42FB-A92D-408A57053A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16</xdr:row>
      <xdr:rowOff>188989</xdr:rowOff>
    </xdr:from>
    <xdr:to>
      <xdr:col>1</xdr:col>
      <xdr:colOff>1515307</xdr:colOff>
      <xdr:row>21</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BE883E7-E250-47D5-803B-DCB304060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563810"/>
          <a:ext cx="865188" cy="865188"/>
        </a:xfrm>
        <a:prstGeom prst="rect">
          <a:avLst/>
        </a:prstGeom>
      </xdr:spPr>
    </xdr:pic>
    <xdr:clientData/>
  </xdr:twoCellAnchor>
  <xdr:twoCellAnchor editAs="oneCell">
    <xdr:from>
      <xdr:col>1</xdr:col>
      <xdr:colOff>604762</xdr:colOff>
      <xdr:row>30</xdr:row>
      <xdr:rowOff>136071</xdr:rowOff>
    </xdr:from>
    <xdr:to>
      <xdr:col>1</xdr:col>
      <xdr:colOff>1469950</xdr:colOff>
      <xdr:row>34</xdr:row>
      <xdr:rowOff>116794</xdr:rowOff>
    </xdr:to>
    <xdr:pic>
      <xdr:nvPicPr>
        <xdr:cNvPr id="9" name="Image 8">
          <a:hlinkClick xmlns:r="http://schemas.openxmlformats.org/officeDocument/2006/relationships" r:id="rId1"/>
          <a:extLst>
            <a:ext uri="{FF2B5EF4-FFF2-40B4-BE49-F238E27FC236}">
              <a16:creationId xmlns:a16="http://schemas.microsoft.com/office/drawing/2014/main" id="{D5DB0521-543A-4D30-A539-E06D97569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11558511"/>
          <a:ext cx="865188" cy="865188"/>
        </a:xfrm>
        <a:prstGeom prst="rect">
          <a:avLst/>
        </a:prstGeom>
      </xdr:spPr>
    </xdr:pic>
    <xdr:clientData/>
  </xdr:twoCellAnchor>
  <xdr:twoCellAnchor editAs="oneCell">
    <xdr:from>
      <xdr:col>1</xdr:col>
      <xdr:colOff>680357</xdr:colOff>
      <xdr:row>48</xdr:row>
      <xdr:rowOff>143631</xdr:rowOff>
    </xdr:from>
    <xdr:to>
      <xdr:col>1</xdr:col>
      <xdr:colOff>1545545</xdr:colOff>
      <xdr:row>52</xdr:row>
      <xdr:rowOff>169712</xdr:rowOff>
    </xdr:to>
    <xdr:pic>
      <xdr:nvPicPr>
        <xdr:cNvPr id="10" name="Image 9">
          <a:hlinkClick xmlns:r="http://schemas.openxmlformats.org/officeDocument/2006/relationships" r:id="rId1"/>
          <a:extLst>
            <a:ext uri="{FF2B5EF4-FFF2-40B4-BE49-F238E27FC236}">
              <a16:creationId xmlns:a16="http://schemas.microsoft.com/office/drawing/2014/main" id="{57318393-F168-44B5-9216-2989CE2F21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0774" y="16358810"/>
          <a:ext cx="865188" cy="865188"/>
        </a:xfrm>
        <a:prstGeom prst="rect">
          <a:avLst/>
        </a:prstGeom>
      </xdr:spPr>
    </xdr:pic>
    <xdr:clientData/>
  </xdr:twoCellAnchor>
  <xdr:twoCellAnchor editAs="oneCell">
    <xdr:from>
      <xdr:col>1</xdr:col>
      <xdr:colOff>604762</xdr:colOff>
      <xdr:row>62</xdr:row>
      <xdr:rowOff>151191</xdr:rowOff>
    </xdr:from>
    <xdr:to>
      <xdr:col>1</xdr:col>
      <xdr:colOff>1469950</xdr:colOff>
      <xdr:row>66</xdr:row>
      <xdr:rowOff>177272</xdr:rowOff>
    </xdr:to>
    <xdr:pic>
      <xdr:nvPicPr>
        <xdr:cNvPr id="11" name="Image 10">
          <a:hlinkClick xmlns:r="http://schemas.openxmlformats.org/officeDocument/2006/relationships" r:id="rId1"/>
          <a:extLst>
            <a:ext uri="{FF2B5EF4-FFF2-40B4-BE49-F238E27FC236}">
              <a16:creationId xmlns:a16="http://schemas.microsoft.com/office/drawing/2014/main" id="{CF2D121F-3368-4064-AFF9-B998F6418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5179" y="20183929"/>
          <a:ext cx="865188" cy="865188"/>
        </a:xfrm>
        <a:prstGeom prst="rect">
          <a:avLst/>
        </a:prstGeom>
      </xdr:spPr>
    </xdr:pic>
    <xdr:clientData/>
  </xdr:twoCellAnchor>
  <xdr:twoCellAnchor editAs="oneCell">
    <xdr:from>
      <xdr:col>3</xdr:col>
      <xdr:colOff>967619</xdr:colOff>
      <xdr:row>90</xdr:row>
      <xdr:rowOff>166309</xdr:rowOff>
    </xdr:from>
    <xdr:to>
      <xdr:col>3</xdr:col>
      <xdr:colOff>1832807</xdr:colOff>
      <xdr:row>95</xdr:row>
      <xdr:rowOff>48759</xdr:rowOff>
    </xdr:to>
    <xdr:pic>
      <xdr:nvPicPr>
        <xdr:cNvPr id="12" name="Image 11">
          <a:hlinkClick xmlns:r="http://schemas.openxmlformats.org/officeDocument/2006/relationships" r:id="rId1"/>
          <a:extLst>
            <a:ext uri="{FF2B5EF4-FFF2-40B4-BE49-F238E27FC236}">
              <a16:creationId xmlns:a16="http://schemas.microsoft.com/office/drawing/2014/main" id="{C3E01BC4-803B-4752-9BE3-8663A008F0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23827619"/>
          <a:ext cx="865188" cy="865188"/>
        </a:xfrm>
        <a:prstGeom prst="rect">
          <a:avLst/>
        </a:prstGeom>
      </xdr:spPr>
    </xdr:pic>
    <xdr:clientData/>
  </xdr:twoCellAnchor>
  <xdr:twoCellAnchor editAs="oneCell">
    <xdr:from>
      <xdr:col>3</xdr:col>
      <xdr:colOff>907142</xdr:colOff>
      <xdr:row>99</xdr:row>
      <xdr:rowOff>151191</xdr:rowOff>
    </xdr:from>
    <xdr:to>
      <xdr:col>3</xdr:col>
      <xdr:colOff>1772330</xdr:colOff>
      <xdr:row>103</xdr:row>
      <xdr:rowOff>131914</xdr:rowOff>
    </xdr:to>
    <xdr:pic>
      <xdr:nvPicPr>
        <xdr:cNvPr id="13" name="Image 12">
          <a:hlinkClick xmlns:r="http://schemas.openxmlformats.org/officeDocument/2006/relationships" r:id="rId1"/>
          <a:extLst>
            <a:ext uri="{FF2B5EF4-FFF2-40B4-BE49-F238E27FC236}">
              <a16:creationId xmlns:a16="http://schemas.microsoft.com/office/drawing/2014/main" id="{3DAC2892-C5AA-44C0-8841-EA28632641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53452" y="25702381"/>
          <a:ext cx="865188" cy="865188"/>
        </a:xfrm>
        <a:prstGeom prst="rect">
          <a:avLst/>
        </a:prstGeom>
      </xdr:spPr>
    </xdr:pic>
    <xdr:clientData/>
  </xdr:twoCellAnchor>
  <xdr:twoCellAnchor editAs="oneCell">
    <xdr:from>
      <xdr:col>2</xdr:col>
      <xdr:colOff>899584</xdr:colOff>
      <xdr:row>128</xdr:row>
      <xdr:rowOff>68035</xdr:rowOff>
    </xdr:from>
    <xdr:to>
      <xdr:col>2</xdr:col>
      <xdr:colOff>1764772</xdr:colOff>
      <xdr:row>131</xdr:row>
      <xdr:rowOff>162152</xdr:rowOff>
    </xdr:to>
    <xdr:pic>
      <xdr:nvPicPr>
        <xdr:cNvPr id="14" name="Image 13">
          <a:hlinkClick xmlns:r="http://schemas.openxmlformats.org/officeDocument/2006/relationships" r:id="rId1"/>
          <a:extLst>
            <a:ext uri="{FF2B5EF4-FFF2-40B4-BE49-F238E27FC236}">
              <a16:creationId xmlns:a16="http://schemas.microsoft.com/office/drawing/2014/main" id="{1DB69E46-A37A-4FF7-9567-7E8C154ED6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2263" y="34743571"/>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4E45D4F6-69A7-4B75-8AFA-B76E0879B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4C342865-2E55-4BF3-9F2C-8BB654B1B1CF}"/>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E64183C-27CC-43EF-8210-BFDC0B31E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619881</xdr:colOff>
      <xdr:row>16</xdr:row>
      <xdr:rowOff>234345</xdr:rowOff>
    </xdr:from>
    <xdr:to>
      <xdr:col>1</xdr:col>
      <xdr:colOff>1485069</xdr:colOff>
      <xdr:row>21</xdr:row>
      <xdr:rowOff>78997</xdr:rowOff>
    </xdr:to>
    <xdr:pic>
      <xdr:nvPicPr>
        <xdr:cNvPr id="8" name="Image 7">
          <a:hlinkClick xmlns:r="http://schemas.openxmlformats.org/officeDocument/2006/relationships" r:id="rId1"/>
          <a:extLst>
            <a:ext uri="{FF2B5EF4-FFF2-40B4-BE49-F238E27FC236}">
              <a16:creationId xmlns:a16="http://schemas.microsoft.com/office/drawing/2014/main" id="{72DEEE8E-61D1-4C6F-BD58-9202A12D7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6523869"/>
          <a:ext cx="865188" cy="865188"/>
        </a:xfrm>
        <a:prstGeom prst="rect">
          <a:avLst/>
        </a:prstGeom>
      </xdr:spPr>
    </xdr:pic>
    <xdr:clientData/>
  </xdr:twoCellAnchor>
  <xdr:twoCellAnchor editAs="oneCell">
    <xdr:from>
      <xdr:col>1</xdr:col>
      <xdr:colOff>687917</xdr:colOff>
      <xdr:row>30</xdr:row>
      <xdr:rowOff>234345</xdr:rowOff>
    </xdr:from>
    <xdr:to>
      <xdr:col>1</xdr:col>
      <xdr:colOff>1553105</xdr:colOff>
      <xdr:row>35</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ECC65AB3-03FB-4CA7-8133-F38C7F78B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8334" y="13486190"/>
          <a:ext cx="865188" cy="865188"/>
        </a:xfrm>
        <a:prstGeom prst="rect">
          <a:avLst/>
        </a:prstGeom>
      </xdr:spPr>
    </xdr:pic>
    <xdr:clientData/>
  </xdr:twoCellAnchor>
  <xdr:twoCellAnchor editAs="oneCell">
    <xdr:from>
      <xdr:col>1</xdr:col>
      <xdr:colOff>551845</xdr:colOff>
      <xdr:row>48</xdr:row>
      <xdr:rowOff>241905</xdr:rowOff>
    </xdr:from>
    <xdr:to>
      <xdr:col>1</xdr:col>
      <xdr:colOff>1417033</xdr:colOff>
      <xdr:row>53</xdr:row>
      <xdr:rowOff>86558</xdr:rowOff>
    </xdr:to>
    <xdr:pic>
      <xdr:nvPicPr>
        <xdr:cNvPr id="10" name="Image 9">
          <a:hlinkClick xmlns:r="http://schemas.openxmlformats.org/officeDocument/2006/relationships" r:id="rId1"/>
          <a:extLst>
            <a:ext uri="{FF2B5EF4-FFF2-40B4-BE49-F238E27FC236}">
              <a16:creationId xmlns:a16="http://schemas.microsoft.com/office/drawing/2014/main" id="{9F262399-37C9-4A0B-A03B-F0C6EC5B2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2262" y="18740060"/>
          <a:ext cx="865188" cy="865188"/>
        </a:xfrm>
        <a:prstGeom prst="rect">
          <a:avLst/>
        </a:prstGeom>
      </xdr:spPr>
    </xdr:pic>
    <xdr:clientData/>
  </xdr:twoCellAnchor>
  <xdr:twoCellAnchor editAs="oneCell">
    <xdr:from>
      <xdr:col>1</xdr:col>
      <xdr:colOff>703036</xdr:colOff>
      <xdr:row>62</xdr:row>
      <xdr:rowOff>173869</xdr:rowOff>
    </xdr:from>
    <xdr:to>
      <xdr:col>1</xdr:col>
      <xdr:colOff>1568224</xdr:colOff>
      <xdr:row>93</xdr:row>
      <xdr:rowOff>18521</xdr:rowOff>
    </xdr:to>
    <xdr:pic>
      <xdr:nvPicPr>
        <xdr:cNvPr id="11" name="Image 10">
          <a:hlinkClick xmlns:r="http://schemas.openxmlformats.org/officeDocument/2006/relationships" r:id="rId1"/>
          <a:extLst>
            <a:ext uri="{FF2B5EF4-FFF2-40B4-BE49-F238E27FC236}">
              <a16:creationId xmlns:a16="http://schemas.microsoft.com/office/drawing/2014/main" id="{F4B9DAA2-49A1-41CE-9E5E-9F3033DA6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23177500"/>
          <a:ext cx="865188" cy="865188"/>
        </a:xfrm>
        <a:prstGeom prst="rect">
          <a:avLst/>
        </a:prstGeom>
      </xdr:spPr>
    </xdr:pic>
    <xdr:clientData/>
  </xdr:twoCellAnchor>
  <xdr:twoCellAnchor editAs="oneCell">
    <xdr:from>
      <xdr:col>3</xdr:col>
      <xdr:colOff>960060</xdr:colOff>
      <xdr:row>69</xdr:row>
      <xdr:rowOff>75595</xdr:rowOff>
    </xdr:from>
    <xdr:to>
      <xdr:col>3</xdr:col>
      <xdr:colOff>1825248</xdr:colOff>
      <xdr:row>95</xdr:row>
      <xdr:rowOff>139474</xdr:rowOff>
    </xdr:to>
    <xdr:pic>
      <xdr:nvPicPr>
        <xdr:cNvPr id="12" name="Image 11">
          <a:hlinkClick xmlns:r="http://schemas.openxmlformats.org/officeDocument/2006/relationships" r:id="rId1"/>
          <a:extLst>
            <a:ext uri="{FF2B5EF4-FFF2-40B4-BE49-F238E27FC236}">
              <a16:creationId xmlns:a16="http://schemas.microsoft.com/office/drawing/2014/main" id="{D69B395B-F0B5-4A52-BC8A-C199E74585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23736905"/>
          <a:ext cx="865188" cy="865188"/>
        </a:xfrm>
        <a:prstGeom prst="rect">
          <a:avLst/>
        </a:prstGeom>
      </xdr:spPr>
    </xdr:pic>
    <xdr:clientData/>
  </xdr:twoCellAnchor>
  <xdr:twoCellAnchor editAs="oneCell">
    <xdr:from>
      <xdr:col>3</xdr:col>
      <xdr:colOff>1005417</xdr:colOff>
      <xdr:row>98</xdr:row>
      <xdr:rowOff>173869</xdr:rowOff>
    </xdr:from>
    <xdr:to>
      <xdr:col>3</xdr:col>
      <xdr:colOff>1870605</xdr:colOff>
      <xdr:row>102</xdr:row>
      <xdr:rowOff>207509</xdr:rowOff>
    </xdr:to>
    <xdr:pic>
      <xdr:nvPicPr>
        <xdr:cNvPr id="13" name="Image 12">
          <a:hlinkClick xmlns:r="http://schemas.openxmlformats.org/officeDocument/2006/relationships" r:id="rId1"/>
          <a:extLst>
            <a:ext uri="{FF2B5EF4-FFF2-40B4-BE49-F238E27FC236}">
              <a16:creationId xmlns:a16="http://schemas.microsoft.com/office/drawing/2014/main" id="{4023FB9C-EE4E-4097-A736-FEC2A983A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1727" y="25362202"/>
          <a:ext cx="865188" cy="865188"/>
        </a:xfrm>
        <a:prstGeom prst="rect">
          <a:avLst/>
        </a:prstGeom>
      </xdr:spPr>
    </xdr:pic>
    <xdr:clientData/>
  </xdr:twoCellAnchor>
  <xdr:twoCellAnchor editAs="oneCell">
    <xdr:from>
      <xdr:col>2</xdr:col>
      <xdr:colOff>960059</xdr:colOff>
      <xdr:row>128</xdr:row>
      <xdr:rowOff>83155</xdr:rowOff>
    </xdr:from>
    <xdr:to>
      <xdr:col>2</xdr:col>
      <xdr:colOff>1825247</xdr:colOff>
      <xdr:row>131</xdr:row>
      <xdr:rowOff>177271</xdr:rowOff>
    </xdr:to>
    <xdr:pic>
      <xdr:nvPicPr>
        <xdr:cNvPr id="14" name="Image 13">
          <a:hlinkClick xmlns:r="http://schemas.openxmlformats.org/officeDocument/2006/relationships" r:id="rId1"/>
          <a:extLst>
            <a:ext uri="{FF2B5EF4-FFF2-40B4-BE49-F238E27FC236}">
              <a16:creationId xmlns:a16="http://schemas.microsoft.com/office/drawing/2014/main" id="{B4EEA95E-FEB8-4E67-BD0F-5651D3E8E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22738" y="34577262"/>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1"/>
          <a:extLst>
            <a:ext uri="{FF2B5EF4-FFF2-40B4-BE49-F238E27FC236}">
              <a16:creationId xmlns:a16="http://schemas.microsoft.com/office/drawing/2014/main" id="{885BFCD9-2800-4EAD-A993-19FA197DF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8198274"/>
          <a:ext cx="865188" cy="86518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CB0A55D9-30E3-48AA-B7CD-E4C9971E5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E92E0732-D515-4AC7-9EC0-BA98F46E7C3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89723BF8-AB5F-4FE1-AF8B-B1C0C10110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604762</xdr:colOff>
      <xdr:row>16</xdr:row>
      <xdr:rowOff>181428</xdr:rowOff>
    </xdr:from>
    <xdr:to>
      <xdr:col>1</xdr:col>
      <xdr:colOff>1469950</xdr:colOff>
      <xdr:row>21</xdr:row>
      <xdr:rowOff>26080</xdr:rowOff>
    </xdr:to>
    <xdr:pic>
      <xdr:nvPicPr>
        <xdr:cNvPr id="8" name="Image 7">
          <a:hlinkClick xmlns:r="http://schemas.openxmlformats.org/officeDocument/2006/relationships" r:id="rId2"/>
          <a:extLst>
            <a:ext uri="{FF2B5EF4-FFF2-40B4-BE49-F238E27FC236}">
              <a16:creationId xmlns:a16="http://schemas.microsoft.com/office/drawing/2014/main" id="{2ED186D8-5A85-4129-80DA-6677A2499E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5179" y="5556249"/>
          <a:ext cx="865188" cy="865188"/>
        </a:xfrm>
        <a:prstGeom prst="rect">
          <a:avLst/>
        </a:prstGeom>
      </xdr:spPr>
    </xdr:pic>
    <xdr:clientData/>
  </xdr:twoCellAnchor>
  <xdr:twoCellAnchor editAs="oneCell">
    <xdr:from>
      <xdr:col>1</xdr:col>
      <xdr:colOff>642560</xdr:colOff>
      <xdr:row>30</xdr:row>
      <xdr:rowOff>204106</xdr:rowOff>
    </xdr:from>
    <xdr:to>
      <xdr:col>1</xdr:col>
      <xdr:colOff>1507748</xdr:colOff>
      <xdr:row>35</xdr:row>
      <xdr:rowOff>3401</xdr:rowOff>
    </xdr:to>
    <xdr:pic>
      <xdr:nvPicPr>
        <xdr:cNvPr id="9" name="Image 8">
          <a:hlinkClick xmlns:r="http://schemas.openxmlformats.org/officeDocument/2006/relationships" r:id="rId2"/>
          <a:extLst>
            <a:ext uri="{FF2B5EF4-FFF2-40B4-BE49-F238E27FC236}">
              <a16:creationId xmlns:a16="http://schemas.microsoft.com/office/drawing/2014/main" id="{0DD9F4DE-3A6A-4A73-898A-EF061AC3A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7" y="12541249"/>
          <a:ext cx="865188" cy="865188"/>
        </a:xfrm>
        <a:prstGeom prst="rect">
          <a:avLst/>
        </a:prstGeom>
      </xdr:spPr>
    </xdr:pic>
    <xdr:clientData/>
  </xdr:twoCellAnchor>
  <xdr:twoCellAnchor editAs="oneCell">
    <xdr:from>
      <xdr:col>1</xdr:col>
      <xdr:colOff>559404</xdr:colOff>
      <xdr:row>48</xdr:row>
      <xdr:rowOff>151191</xdr:rowOff>
    </xdr:from>
    <xdr:to>
      <xdr:col>1</xdr:col>
      <xdr:colOff>1424592</xdr:colOff>
      <xdr:row>52</xdr:row>
      <xdr:rowOff>177271</xdr:rowOff>
    </xdr:to>
    <xdr:pic>
      <xdr:nvPicPr>
        <xdr:cNvPr id="10" name="Image 9">
          <a:hlinkClick xmlns:r="http://schemas.openxmlformats.org/officeDocument/2006/relationships" r:id="rId2"/>
          <a:extLst>
            <a:ext uri="{FF2B5EF4-FFF2-40B4-BE49-F238E27FC236}">
              <a16:creationId xmlns:a16="http://schemas.microsoft.com/office/drawing/2014/main" id="{1D930DAF-7191-43A7-B317-014563FD61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29821" y="17734643"/>
          <a:ext cx="865188" cy="865188"/>
        </a:xfrm>
        <a:prstGeom prst="rect">
          <a:avLst/>
        </a:prstGeom>
      </xdr:spPr>
    </xdr:pic>
    <xdr:clientData/>
  </xdr:twoCellAnchor>
  <xdr:twoCellAnchor editAs="oneCell">
    <xdr:from>
      <xdr:col>1</xdr:col>
      <xdr:colOff>733274</xdr:colOff>
      <xdr:row>63</xdr:row>
      <xdr:rowOff>0</xdr:rowOff>
    </xdr:from>
    <xdr:to>
      <xdr:col>1</xdr:col>
      <xdr:colOff>1598462</xdr:colOff>
      <xdr:row>67</xdr:row>
      <xdr:rowOff>139474</xdr:rowOff>
    </xdr:to>
    <xdr:pic>
      <xdr:nvPicPr>
        <xdr:cNvPr id="11" name="Image 10">
          <a:hlinkClick xmlns:r="http://schemas.openxmlformats.org/officeDocument/2006/relationships" r:id="rId2"/>
          <a:extLst>
            <a:ext uri="{FF2B5EF4-FFF2-40B4-BE49-F238E27FC236}">
              <a16:creationId xmlns:a16="http://schemas.microsoft.com/office/drawing/2014/main" id="{A91AADE8-E253-4224-A20D-5A009719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3691" y="22383750"/>
          <a:ext cx="865188" cy="865188"/>
        </a:xfrm>
        <a:prstGeom prst="rect">
          <a:avLst/>
        </a:prstGeom>
      </xdr:spPr>
    </xdr:pic>
    <xdr:clientData/>
  </xdr:twoCellAnchor>
  <xdr:twoCellAnchor editAs="oneCell">
    <xdr:from>
      <xdr:col>3</xdr:col>
      <xdr:colOff>869345</xdr:colOff>
      <xdr:row>91</xdr:row>
      <xdr:rowOff>37797</xdr:rowOff>
    </xdr:from>
    <xdr:to>
      <xdr:col>3</xdr:col>
      <xdr:colOff>1734533</xdr:colOff>
      <xdr:row>95</xdr:row>
      <xdr:rowOff>101675</xdr:rowOff>
    </xdr:to>
    <xdr:pic>
      <xdr:nvPicPr>
        <xdr:cNvPr id="12" name="Image 11">
          <a:hlinkClick xmlns:r="http://schemas.openxmlformats.org/officeDocument/2006/relationships" r:id="rId2"/>
          <a:extLst>
            <a:ext uri="{FF2B5EF4-FFF2-40B4-BE49-F238E27FC236}">
              <a16:creationId xmlns:a16="http://schemas.microsoft.com/office/drawing/2014/main" id="{22743948-583A-49F2-8BD7-C527E8C48A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15655" y="25211011"/>
          <a:ext cx="865188" cy="865188"/>
        </a:xfrm>
        <a:prstGeom prst="rect">
          <a:avLst/>
        </a:prstGeom>
      </xdr:spPr>
    </xdr:pic>
    <xdr:clientData/>
  </xdr:twoCellAnchor>
  <xdr:twoCellAnchor editAs="oneCell">
    <xdr:from>
      <xdr:col>3</xdr:col>
      <xdr:colOff>929822</xdr:colOff>
      <xdr:row>99</xdr:row>
      <xdr:rowOff>98273</xdr:rowOff>
    </xdr:from>
    <xdr:to>
      <xdr:col>3</xdr:col>
      <xdr:colOff>1795010</xdr:colOff>
      <xdr:row>103</xdr:row>
      <xdr:rowOff>78997</xdr:rowOff>
    </xdr:to>
    <xdr:pic>
      <xdr:nvPicPr>
        <xdr:cNvPr id="13" name="Image 12">
          <a:hlinkClick xmlns:r="http://schemas.openxmlformats.org/officeDocument/2006/relationships" r:id="rId2"/>
          <a:extLst>
            <a:ext uri="{FF2B5EF4-FFF2-40B4-BE49-F238E27FC236}">
              <a16:creationId xmlns:a16="http://schemas.microsoft.com/office/drawing/2014/main" id="{EFB3AE5F-0C1A-4CB2-A86F-6AEA901333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76132" y="26979940"/>
          <a:ext cx="865188" cy="865188"/>
        </a:xfrm>
        <a:prstGeom prst="rect">
          <a:avLst/>
        </a:prstGeom>
      </xdr:spPr>
    </xdr:pic>
    <xdr:clientData/>
  </xdr:twoCellAnchor>
  <xdr:twoCellAnchor editAs="oneCell">
    <xdr:from>
      <xdr:col>2</xdr:col>
      <xdr:colOff>793750</xdr:colOff>
      <xdr:row>128</xdr:row>
      <xdr:rowOff>83155</xdr:rowOff>
    </xdr:from>
    <xdr:to>
      <xdr:col>2</xdr:col>
      <xdr:colOff>1658938</xdr:colOff>
      <xdr:row>131</xdr:row>
      <xdr:rowOff>177272</xdr:rowOff>
    </xdr:to>
    <xdr:pic>
      <xdr:nvPicPr>
        <xdr:cNvPr id="14" name="Image 13">
          <a:hlinkClick xmlns:r="http://schemas.openxmlformats.org/officeDocument/2006/relationships" r:id="rId2"/>
          <a:extLst>
            <a:ext uri="{FF2B5EF4-FFF2-40B4-BE49-F238E27FC236}">
              <a16:creationId xmlns:a16="http://schemas.microsoft.com/office/drawing/2014/main" id="{F5C08259-1843-455F-8041-87F30409F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356429" y="36089167"/>
          <a:ext cx="865188" cy="865188"/>
        </a:xfrm>
        <a:prstGeom prst="rect">
          <a:avLst/>
        </a:prstGeom>
      </xdr:spPr>
    </xdr:pic>
    <xdr:clientData/>
  </xdr:twoCellAnchor>
  <xdr:twoCellAnchor editAs="oneCell">
    <xdr:from>
      <xdr:col>3</xdr:col>
      <xdr:colOff>0</xdr:colOff>
      <xdr:row>144</xdr:row>
      <xdr:rowOff>0</xdr:rowOff>
    </xdr:from>
    <xdr:to>
      <xdr:col>3</xdr:col>
      <xdr:colOff>865188</xdr:colOff>
      <xdr:row>148</xdr:row>
      <xdr:rowOff>139474</xdr:rowOff>
    </xdr:to>
    <xdr:pic>
      <xdr:nvPicPr>
        <xdr:cNvPr id="15" name="Image 14">
          <a:hlinkClick xmlns:r="http://schemas.openxmlformats.org/officeDocument/2006/relationships" r:id="rId2"/>
          <a:extLst>
            <a:ext uri="{FF2B5EF4-FFF2-40B4-BE49-F238E27FC236}">
              <a16:creationId xmlns:a16="http://schemas.microsoft.com/office/drawing/2014/main" id="{D33D30BB-67A4-45DC-929C-DDF0BF5F75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710179"/>
          <a:ext cx="865188" cy="86518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885975</xdr:colOff>
      <xdr:row>104</xdr:row>
      <xdr:rowOff>0</xdr:rowOff>
    </xdr:from>
    <xdr:to>
      <xdr:col>3</xdr:col>
      <xdr:colOff>1747761</xdr:colOff>
      <xdr:row>107</xdr:row>
      <xdr:rowOff>109263</xdr:rowOff>
    </xdr:to>
    <xdr:pic>
      <xdr:nvPicPr>
        <xdr:cNvPr id="2" name="Image 1">
          <a:extLst>
            <a:ext uri="{FF2B5EF4-FFF2-40B4-BE49-F238E27FC236}">
              <a16:creationId xmlns:a16="http://schemas.microsoft.com/office/drawing/2014/main" id="{63DE773F-B95D-491E-B8EB-279986D16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1075" y="18497550"/>
          <a:ext cx="861786" cy="890313"/>
        </a:xfrm>
        <a:prstGeom prst="rect">
          <a:avLst/>
        </a:prstGeom>
      </xdr:spPr>
    </xdr:pic>
    <xdr:clientData/>
  </xdr:twoCellAnchor>
  <xdr:twoCellAnchor>
    <xdr:from>
      <xdr:col>2</xdr:col>
      <xdr:colOff>2667000</xdr:colOff>
      <xdr:row>118</xdr:row>
      <xdr:rowOff>47625</xdr:rowOff>
    </xdr:from>
    <xdr:to>
      <xdr:col>3</xdr:col>
      <xdr:colOff>2627313</xdr:colOff>
      <xdr:row>118</xdr:row>
      <xdr:rowOff>373062</xdr:rowOff>
    </xdr:to>
    <xdr:cxnSp macro="">
      <xdr:nvCxnSpPr>
        <xdr:cNvPr id="7" name="Connecteur : en arc 6">
          <a:extLst>
            <a:ext uri="{FF2B5EF4-FFF2-40B4-BE49-F238E27FC236}">
              <a16:creationId xmlns:a16="http://schemas.microsoft.com/office/drawing/2014/main" id="{346C2EC4-5295-4F5A-9DD0-2AB24D9B127D}"/>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2"/>
          <a:extLst>
            <a:ext uri="{FF2B5EF4-FFF2-40B4-BE49-F238E27FC236}">
              <a16:creationId xmlns:a16="http://schemas.microsoft.com/office/drawing/2014/main" id="{60144448-8269-416F-AA13-8AA312680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672797</xdr:colOff>
      <xdr:row>16</xdr:row>
      <xdr:rowOff>234344</xdr:rowOff>
    </xdr:from>
    <xdr:to>
      <xdr:col>1</xdr:col>
      <xdr:colOff>1537985</xdr:colOff>
      <xdr:row>21</xdr:row>
      <xdr:rowOff>78996</xdr:rowOff>
    </xdr:to>
    <xdr:pic>
      <xdr:nvPicPr>
        <xdr:cNvPr id="8" name="Image 7">
          <a:hlinkClick xmlns:r="http://schemas.openxmlformats.org/officeDocument/2006/relationships" r:id="rId2"/>
          <a:extLst>
            <a:ext uri="{FF2B5EF4-FFF2-40B4-BE49-F238E27FC236}">
              <a16:creationId xmlns:a16="http://schemas.microsoft.com/office/drawing/2014/main" id="{C6575FE3-70BE-4A10-928A-4D64D379AB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43214" y="6523868"/>
          <a:ext cx="865188" cy="865188"/>
        </a:xfrm>
        <a:prstGeom prst="rect">
          <a:avLst/>
        </a:prstGeom>
      </xdr:spPr>
    </xdr:pic>
    <xdr:clientData/>
  </xdr:twoCellAnchor>
  <xdr:twoCellAnchor editAs="oneCell">
    <xdr:from>
      <xdr:col>1</xdr:col>
      <xdr:colOff>642559</xdr:colOff>
      <xdr:row>30</xdr:row>
      <xdr:rowOff>264583</xdr:rowOff>
    </xdr:from>
    <xdr:to>
      <xdr:col>1</xdr:col>
      <xdr:colOff>1507747</xdr:colOff>
      <xdr:row>35</xdr:row>
      <xdr:rowOff>63878</xdr:rowOff>
    </xdr:to>
    <xdr:pic>
      <xdr:nvPicPr>
        <xdr:cNvPr id="9" name="Image 8">
          <a:hlinkClick xmlns:r="http://schemas.openxmlformats.org/officeDocument/2006/relationships" r:id="rId2"/>
          <a:extLst>
            <a:ext uri="{FF2B5EF4-FFF2-40B4-BE49-F238E27FC236}">
              <a16:creationId xmlns:a16="http://schemas.microsoft.com/office/drawing/2014/main" id="{477511C2-988F-48D7-9FFC-3FC71B69D7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2976" y="12601726"/>
          <a:ext cx="865188" cy="865188"/>
        </a:xfrm>
        <a:prstGeom prst="rect">
          <a:avLst/>
        </a:prstGeom>
      </xdr:spPr>
    </xdr:pic>
    <xdr:clientData/>
  </xdr:twoCellAnchor>
  <xdr:twoCellAnchor editAs="oneCell">
    <xdr:from>
      <xdr:col>1</xdr:col>
      <xdr:colOff>582083</xdr:colOff>
      <xdr:row>48</xdr:row>
      <xdr:rowOff>219226</xdr:rowOff>
    </xdr:from>
    <xdr:to>
      <xdr:col>1</xdr:col>
      <xdr:colOff>1447271</xdr:colOff>
      <xdr:row>53</xdr:row>
      <xdr:rowOff>63878</xdr:rowOff>
    </xdr:to>
    <xdr:pic>
      <xdr:nvPicPr>
        <xdr:cNvPr id="10" name="Image 9">
          <a:hlinkClick xmlns:r="http://schemas.openxmlformats.org/officeDocument/2006/relationships" r:id="rId2"/>
          <a:extLst>
            <a:ext uri="{FF2B5EF4-FFF2-40B4-BE49-F238E27FC236}">
              <a16:creationId xmlns:a16="http://schemas.microsoft.com/office/drawing/2014/main" id="{946D2EC2-BC4A-40BF-9C08-59CC377D36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52500" y="17802678"/>
          <a:ext cx="865188" cy="865188"/>
        </a:xfrm>
        <a:prstGeom prst="rect">
          <a:avLst/>
        </a:prstGeom>
      </xdr:spPr>
    </xdr:pic>
    <xdr:clientData/>
  </xdr:twoCellAnchor>
  <xdr:twoCellAnchor editAs="oneCell">
    <xdr:from>
      <xdr:col>1</xdr:col>
      <xdr:colOff>650119</xdr:colOff>
      <xdr:row>62</xdr:row>
      <xdr:rowOff>219225</xdr:rowOff>
    </xdr:from>
    <xdr:to>
      <xdr:col>1</xdr:col>
      <xdr:colOff>1515307</xdr:colOff>
      <xdr:row>67</xdr:row>
      <xdr:rowOff>63878</xdr:rowOff>
    </xdr:to>
    <xdr:pic>
      <xdr:nvPicPr>
        <xdr:cNvPr id="11" name="Image 10">
          <a:hlinkClick xmlns:r="http://schemas.openxmlformats.org/officeDocument/2006/relationships" r:id="rId2"/>
          <a:extLst>
            <a:ext uri="{FF2B5EF4-FFF2-40B4-BE49-F238E27FC236}">
              <a16:creationId xmlns:a16="http://schemas.microsoft.com/office/drawing/2014/main" id="{919D0B8D-06D7-42B9-ADD5-B3BA48EE8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0536" y="22308154"/>
          <a:ext cx="865188" cy="865188"/>
        </a:xfrm>
        <a:prstGeom prst="rect">
          <a:avLst/>
        </a:prstGeom>
      </xdr:spPr>
    </xdr:pic>
    <xdr:clientData/>
  </xdr:twoCellAnchor>
  <xdr:twoCellAnchor editAs="oneCell">
    <xdr:from>
      <xdr:col>3</xdr:col>
      <xdr:colOff>771072</xdr:colOff>
      <xdr:row>90</xdr:row>
      <xdr:rowOff>105833</xdr:rowOff>
    </xdr:from>
    <xdr:to>
      <xdr:col>3</xdr:col>
      <xdr:colOff>1636260</xdr:colOff>
      <xdr:row>94</xdr:row>
      <xdr:rowOff>222628</xdr:rowOff>
    </xdr:to>
    <xdr:pic>
      <xdr:nvPicPr>
        <xdr:cNvPr id="12" name="Image 11">
          <a:hlinkClick xmlns:r="http://schemas.openxmlformats.org/officeDocument/2006/relationships" r:id="rId2"/>
          <a:extLst>
            <a:ext uri="{FF2B5EF4-FFF2-40B4-BE49-F238E27FC236}">
              <a16:creationId xmlns:a16="http://schemas.microsoft.com/office/drawing/2014/main" id="{9BBF7E0F-9C5F-4DF7-94D6-29776EAB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17382" y="25097619"/>
          <a:ext cx="865188" cy="865188"/>
        </a:xfrm>
        <a:prstGeom prst="rect">
          <a:avLst/>
        </a:prstGeom>
      </xdr:spPr>
    </xdr:pic>
    <xdr:clientData/>
  </xdr:twoCellAnchor>
  <xdr:twoCellAnchor editAs="oneCell">
    <xdr:from>
      <xdr:col>3</xdr:col>
      <xdr:colOff>892024</xdr:colOff>
      <xdr:row>98</xdr:row>
      <xdr:rowOff>105833</xdr:rowOff>
    </xdr:from>
    <xdr:to>
      <xdr:col>3</xdr:col>
      <xdr:colOff>1757212</xdr:colOff>
      <xdr:row>102</xdr:row>
      <xdr:rowOff>139473</xdr:rowOff>
    </xdr:to>
    <xdr:pic>
      <xdr:nvPicPr>
        <xdr:cNvPr id="13" name="Image 12">
          <a:hlinkClick xmlns:r="http://schemas.openxmlformats.org/officeDocument/2006/relationships" r:id="rId2"/>
          <a:extLst>
            <a:ext uri="{FF2B5EF4-FFF2-40B4-BE49-F238E27FC236}">
              <a16:creationId xmlns:a16="http://schemas.microsoft.com/office/drawing/2014/main" id="{CE44A28D-74CE-41A1-97B3-7AE69C2095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38334" y="26806071"/>
          <a:ext cx="865188" cy="865188"/>
        </a:xfrm>
        <a:prstGeom prst="rect">
          <a:avLst/>
        </a:prstGeom>
      </xdr:spPr>
    </xdr:pic>
    <xdr:clientData/>
  </xdr:twoCellAnchor>
  <xdr:twoCellAnchor editAs="oneCell">
    <xdr:from>
      <xdr:col>2</xdr:col>
      <xdr:colOff>839107</xdr:colOff>
      <xdr:row>128</xdr:row>
      <xdr:rowOff>68036</xdr:rowOff>
    </xdr:from>
    <xdr:to>
      <xdr:col>2</xdr:col>
      <xdr:colOff>1704295</xdr:colOff>
      <xdr:row>131</xdr:row>
      <xdr:rowOff>162153</xdr:rowOff>
    </xdr:to>
    <xdr:pic>
      <xdr:nvPicPr>
        <xdr:cNvPr id="14" name="Image 13">
          <a:hlinkClick xmlns:r="http://schemas.openxmlformats.org/officeDocument/2006/relationships" r:id="rId2"/>
          <a:extLst>
            <a:ext uri="{FF2B5EF4-FFF2-40B4-BE49-F238E27FC236}">
              <a16:creationId xmlns:a16="http://schemas.microsoft.com/office/drawing/2014/main" id="{DEA86EBA-7A4D-42F7-849C-CFBA511F6F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401786" y="36074048"/>
          <a:ext cx="865188" cy="865188"/>
        </a:xfrm>
        <a:prstGeom prst="rect">
          <a:avLst/>
        </a:prstGeom>
      </xdr:spPr>
    </xdr:pic>
    <xdr:clientData/>
  </xdr:twoCellAnchor>
  <xdr:twoCellAnchor editAs="oneCell">
    <xdr:from>
      <xdr:col>3</xdr:col>
      <xdr:colOff>0</xdr:colOff>
      <xdr:row>143</xdr:row>
      <xdr:rowOff>0</xdr:rowOff>
    </xdr:from>
    <xdr:to>
      <xdr:col>3</xdr:col>
      <xdr:colOff>865188</xdr:colOff>
      <xdr:row>147</xdr:row>
      <xdr:rowOff>139474</xdr:rowOff>
    </xdr:to>
    <xdr:pic>
      <xdr:nvPicPr>
        <xdr:cNvPr id="15" name="Image 14">
          <a:hlinkClick xmlns:r="http://schemas.openxmlformats.org/officeDocument/2006/relationships" r:id="rId2"/>
          <a:extLst>
            <a:ext uri="{FF2B5EF4-FFF2-40B4-BE49-F238E27FC236}">
              <a16:creationId xmlns:a16="http://schemas.microsoft.com/office/drawing/2014/main" id="{B25126A6-C1DB-495C-96E6-4F3CCD2A2D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46310" y="39528750"/>
          <a:ext cx="865188" cy="86518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F8FA5C21-05CD-4536-96A6-1C6F29DDCD21}"/>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EC58996-754D-438E-8FF5-C87B74E97D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188988</xdr:rowOff>
    </xdr:from>
    <xdr:to>
      <xdr:col>1</xdr:col>
      <xdr:colOff>1530426</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3CE60098-18D9-4130-83E2-547B5104D7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546548"/>
          <a:ext cx="865188" cy="865188"/>
        </a:xfrm>
        <a:prstGeom prst="rect">
          <a:avLst/>
        </a:prstGeom>
      </xdr:spPr>
    </xdr:pic>
    <xdr:clientData/>
  </xdr:twoCellAnchor>
  <xdr:twoCellAnchor editAs="oneCell">
    <xdr:from>
      <xdr:col>1</xdr:col>
      <xdr:colOff>589643</xdr:colOff>
      <xdr:row>31</xdr:row>
      <xdr:rowOff>151190</xdr:rowOff>
    </xdr:from>
    <xdr:to>
      <xdr:col>1</xdr:col>
      <xdr:colOff>1454831</xdr:colOff>
      <xdr:row>35</xdr:row>
      <xdr:rowOff>131914</xdr:rowOff>
    </xdr:to>
    <xdr:pic>
      <xdr:nvPicPr>
        <xdr:cNvPr id="9" name="Image 8">
          <a:hlinkClick xmlns:r="http://schemas.openxmlformats.org/officeDocument/2006/relationships" r:id="rId1"/>
          <a:extLst>
            <a:ext uri="{FF2B5EF4-FFF2-40B4-BE49-F238E27FC236}">
              <a16:creationId xmlns:a16="http://schemas.microsoft.com/office/drawing/2014/main" id="{96C28D09-2908-4771-A7D6-E5E71504F5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11981845"/>
          <a:ext cx="865188" cy="865188"/>
        </a:xfrm>
        <a:prstGeom prst="rect">
          <a:avLst/>
        </a:prstGeom>
      </xdr:spPr>
    </xdr:pic>
    <xdr:clientData/>
  </xdr:twoCellAnchor>
  <xdr:twoCellAnchor editAs="oneCell">
    <xdr:from>
      <xdr:col>3</xdr:col>
      <xdr:colOff>869345</xdr:colOff>
      <xdr:row>49</xdr:row>
      <xdr:rowOff>173869</xdr:rowOff>
    </xdr:from>
    <xdr:to>
      <xdr:col>3</xdr:col>
      <xdr:colOff>1734533</xdr:colOff>
      <xdr:row>92</xdr:row>
      <xdr:rowOff>56319</xdr:rowOff>
    </xdr:to>
    <xdr:pic>
      <xdr:nvPicPr>
        <xdr:cNvPr id="10" name="Image 9">
          <a:hlinkClick xmlns:r="http://schemas.openxmlformats.org/officeDocument/2006/relationships" r:id="rId1"/>
          <a:extLst>
            <a:ext uri="{FF2B5EF4-FFF2-40B4-BE49-F238E27FC236}">
              <a16:creationId xmlns:a16="http://schemas.microsoft.com/office/drawing/2014/main" id="{8E9BD74A-0E83-4CF9-84F1-34511AEC2D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5655" y="16887976"/>
          <a:ext cx="865188" cy="865188"/>
        </a:xfrm>
        <a:prstGeom prst="rect">
          <a:avLst/>
        </a:prstGeom>
      </xdr:spPr>
    </xdr:pic>
    <xdr:clientData/>
  </xdr:twoCellAnchor>
  <xdr:twoCellAnchor editAs="oneCell">
    <xdr:from>
      <xdr:col>3</xdr:col>
      <xdr:colOff>982738</xdr:colOff>
      <xdr:row>96</xdr:row>
      <xdr:rowOff>68036</xdr:rowOff>
    </xdr:from>
    <xdr:to>
      <xdr:col>3</xdr:col>
      <xdr:colOff>1847926</xdr:colOff>
      <xdr:row>100</xdr:row>
      <xdr:rowOff>48760</xdr:rowOff>
    </xdr:to>
    <xdr:pic>
      <xdr:nvPicPr>
        <xdr:cNvPr id="11" name="Image 10">
          <a:hlinkClick xmlns:r="http://schemas.openxmlformats.org/officeDocument/2006/relationships" r:id="rId1"/>
          <a:extLst>
            <a:ext uri="{FF2B5EF4-FFF2-40B4-BE49-F238E27FC236}">
              <a16:creationId xmlns:a16="http://schemas.microsoft.com/office/drawing/2014/main" id="{0BC3AAE3-393B-4C77-9482-AF407D7D8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9048" y="18672024"/>
          <a:ext cx="865188" cy="865188"/>
        </a:xfrm>
        <a:prstGeom prst="rect">
          <a:avLst/>
        </a:prstGeom>
      </xdr:spPr>
    </xdr:pic>
    <xdr:clientData/>
  </xdr:twoCellAnchor>
  <xdr:twoCellAnchor editAs="oneCell">
    <xdr:from>
      <xdr:col>2</xdr:col>
      <xdr:colOff>967619</xdr:colOff>
      <xdr:row>121</xdr:row>
      <xdr:rowOff>105833</xdr:rowOff>
    </xdr:from>
    <xdr:to>
      <xdr:col>2</xdr:col>
      <xdr:colOff>1832807</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A37BA0D9-3987-4561-B9B1-3607F9A95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357916"/>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C5725739-A288-47E0-8781-BA75908E8B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E4F7B380-0A57-44FB-8BA2-1BEF4244DAF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B16F10E3-ABFB-4FB5-B2B7-4250BCC5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665238</xdr:colOff>
      <xdr:row>17</xdr:row>
      <xdr:rowOff>105833</xdr:rowOff>
    </xdr:from>
    <xdr:to>
      <xdr:col>1</xdr:col>
      <xdr:colOff>1530426</xdr:colOff>
      <xdr:row>21</xdr:row>
      <xdr:rowOff>131914</xdr:rowOff>
    </xdr:to>
    <xdr:pic>
      <xdr:nvPicPr>
        <xdr:cNvPr id="8" name="Image 7">
          <a:hlinkClick xmlns:r="http://schemas.openxmlformats.org/officeDocument/2006/relationships" r:id="rId1"/>
          <a:extLst>
            <a:ext uri="{FF2B5EF4-FFF2-40B4-BE49-F238E27FC236}">
              <a16:creationId xmlns:a16="http://schemas.microsoft.com/office/drawing/2014/main" id="{4F17B709-693A-4B48-A4A9-6DE7AC7E1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5655" y="6463393"/>
          <a:ext cx="865188" cy="865188"/>
        </a:xfrm>
        <a:prstGeom prst="rect">
          <a:avLst/>
        </a:prstGeom>
      </xdr:spPr>
    </xdr:pic>
    <xdr:clientData/>
  </xdr:twoCellAnchor>
  <xdr:twoCellAnchor editAs="oneCell">
    <xdr:from>
      <xdr:col>1</xdr:col>
      <xdr:colOff>642560</xdr:colOff>
      <xdr:row>32</xdr:row>
      <xdr:rowOff>15119</xdr:rowOff>
    </xdr:from>
    <xdr:to>
      <xdr:col>1</xdr:col>
      <xdr:colOff>1507748</xdr:colOff>
      <xdr:row>36</xdr:row>
      <xdr:rowOff>109235</xdr:rowOff>
    </xdr:to>
    <xdr:pic>
      <xdr:nvPicPr>
        <xdr:cNvPr id="9" name="Image 8">
          <a:hlinkClick xmlns:r="http://schemas.openxmlformats.org/officeDocument/2006/relationships" r:id="rId1"/>
          <a:extLst>
            <a:ext uri="{FF2B5EF4-FFF2-40B4-BE49-F238E27FC236}">
              <a16:creationId xmlns:a16="http://schemas.microsoft.com/office/drawing/2014/main" id="{1DC9746B-E928-4D3A-908D-479F976E2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2977" y="12140595"/>
          <a:ext cx="865188" cy="865188"/>
        </a:xfrm>
        <a:prstGeom prst="rect">
          <a:avLst/>
        </a:prstGeom>
      </xdr:spPr>
    </xdr:pic>
    <xdr:clientData/>
  </xdr:twoCellAnchor>
  <xdr:twoCellAnchor editAs="oneCell">
    <xdr:from>
      <xdr:col>1</xdr:col>
      <xdr:colOff>627440</xdr:colOff>
      <xdr:row>47</xdr:row>
      <xdr:rowOff>234345</xdr:rowOff>
    </xdr:from>
    <xdr:to>
      <xdr:col>1</xdr:col>
      <xdr:colOff>1492628</xdr:colOff>
      <xdr:row>90</xdr:row>
      <xdr:rowOff>78997</xdr:rowOff>
    </xdr:to>
    <xdr:pic>
      <xdr:nvPicPr>
        <xdr:cNvPr id="10" name="Image 9">
          <a:hlinkClick xmlns:r="http://schemas.openxmlformats.org/officeDocument/2006/relationships" r:id="rId1"/>
          <a:extLst>
            <a:ext uri="{FF2B5EF4-FFF2-40B4-BE49-F238E27FC236}">
              <a16:creationId xmlns:a16="http://schemas.microsoft.com/office/drawing/2014/main" id="{653309E8-4953-4E27-8903-82F6194DF0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6472202"/>
          <a:ext cx="865188" cy="865188"/>
        </a:xfrm>
        <a:prstGeom prst="rect">
          <a:avLst/>
        </a:prstGeom>
      </xdr:spPr>
    </xdr:pic>
    <xdr:clientData/>
  </xdr:twoCellAnchor>
  <xdr:twoCellAnchor editAs="oneCell">
    <xdr:from>
      <xdr:col>3</xdr:col>
      <xdr:colOff>967619</xdr:colOff>
      <xdr:row>88</xdr:row>
      <xdr:rowOff>158749</xdr:rowOff>
    </xdr:from>
    <xdr:to>
      <xdr:col>3</xdr:col>
      <xdr:colOff>1832807</xdr:colOff>
      <xdr:row>92</xdr:row>
      <xdr:rowOff>222628</xdr:rowOff>
    </xdr:to>
    <xdr:pic>
      <xdr:nvPicPr>
        <xdr:cNvPr id="11" name="Image 10">
          <a:hlinkClick xmlns:r="http://schemas.openxmlformats.org/officeDocument/2006/relationships" r:id="rId1"/>
          <a:extLst>
            <a:ext uri="{FF2B5EF4-FFF2-40B4-BE49-F238E27FC236}">
              <a16:creationId xmlns:a16="http://schemas.microsoft.com/office/drawing/2014/main" id="{4504183F-AE73-46FB-BA11-00E4062D0A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3929" y="17054285"/>
          <a:ext cx="865188" cy="865188"/>
        </a:xfrm>
        <a:prstGeom prst="rect">
          <a:avLst/>
        </a:prstGeom>
      </xdr:spPr>
    </xdr:pic>
    <xdr:clientData/>
  </xdr:twoCellAnchor>
  <xdr:twoCellAnchor editAs="oneCell">
    <xdr:from>
      <xdr:col>3</xdr:col>
      <xdr:colOff>990297</xdr:colOff>
      <xdr:row>95</xdr:row>
      <xdr:rowOff>173869</xdr:rowOff>
    </xdr:from>
    <xdr:to>
      <xdr:col>3</xdr:col>
      <xdr:colOff>1855485</xdr:colOff>
      <xdr:row>99</xdr:row>
      <xdr:rowOff>207510</xdr:rowOff>
    </xdr:to>
    <xdr:pic>
      <xdr:nvPicPr>
        <xdr:cNvPr id="12" name="Image 11">
          <a:hlinkClick xmlns:r="http://schemas.openxmlformats.org/officeDocument/2006/relationships" r:id="rId1"/>
          <a:extLst>
            <a:ext uri="{FF2B5EF4-FFF2-40B4-BE49-F238E27FC236}">
              <a16:creationId xmlns:a16="http://schemas.microsoft.com/office/drawing/2014/main" id="{1BB3E48E-102A-4562-B182-22CA30868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36607" y="18596429"/>
          <a:ext cx="865188" cy="865188"/>
        </a:xfrm>
        <a:prstGeom prst="rect">
          <a:avLst/>
        </a:prstGeom>
      </xdr:spPr>
    </xdr:pic>
    <xdr:clientData/>
  </xdr:twoCellAnchor>
  <xdr:twoCellAnchor editAs="oneCell">
    <xdr:from>
      <xdr:col>2</xdr:col>
      <xdr:colOff>1028095</xdr:colOff>
      <xdr:row>121</xdr:row>
      <xdr:rowOff>15119</xdr:rowOff>
    </xdr:from>
    <xdr:to>
      <xdr:col>2</xdr:col>
      <xdr:colOff>1893283</xdr:colOff>
      <xdr:row>127</xdr:row>
      <xdr:rowOff>222628</xdr:rowOff>
    </xdr:to>
    <xdr:pic>
      <xdr:nvPicPr>
        <xdr:cNvPr id="13" name="Image 12">
          <a:hlinkClick xmlns:r="http://schemas.openxmlformats.org/officeDocument/2006/relationships" r:id="rId1"/>
          <a:extLst>
            <a:ext uri="{FF2B5EF4-FFF2-40B4-BE49-F238E27FC236}">
              <a16:creationId xmlns:a16="http://schemas.microsoft.com/office/drawing/2014/main" id="{84DE557B-F745-4E90-AF30-8EE098B13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90774" y="27267202"/>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5C10216F-95EE-4BAC-9286-FEB2E2EF59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2667000</xdr:colOff>
      <xdr:row>86</xdr:row>
      <xdr:rowOff>47625</xdr:rowOff>
    </xdr:from>
    <xdr:to>
      <xdr:col>3</xdr:col>
      <xdr:colOff>2627313</xdr:colOff>
      <xdr:row>86</xdr:row>
      <xdr:rowOff>373062</xdr:rowOff>
    </xdr:to>
    <xdr:cxnSp macro="">
      <xdr:nvCxnSpPr>
        <xdr:cNvPr id="12" name="Connecteur : en arc 11">
          <a:extLst>
            <a:ext uri="{FF2B5EF4-FFF2-40B4-BE49-F238E27FC236}">
              <a16:creationId xmlns:a16="http://schemas.microsoft.com/office/drawing/2014/main" id="{1C3EC35B-0C21-B833-15E6-AE15599AB0B2}"/>
            </a:ext>
          </a:extLst>
        </xdr:cNvPr>
        <xdr:cNvCxnSpPr/>
      </xdr:nvCxnSpPr>
      <xdr:spPr>
        <a:xfrm flipV="1">
          <a:off x="5222875" y="21947188"/>
          <a:ext cx="2643188"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500063</xdr:colOff>
      <xdr:row>4</xdr:row>
      <xdr:rowOff>31750</xdr:rowOff>
    </xdr:to>
    <xdr:pic>
      <xdr:nvPicPr>
        <xdr:cNvPr id="2" name="Image 1">
          <a:hlinkClick xmlns:r="http://schemas.openxmlformats.org/officeDocument/2006/relationships" r:id="rId1"/>
          <a:extLst>
            <a:ext uri="{FF2B5EF4-FFF2-40B4-BE49-F238E27FC236}">
              <a16:creationId xmlns:a16="http://schemas.microsoft.com/office/drawing/2014/main" id="{971B3C31-0DB0-47E5-8BBA-A10083BE59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3375"/>
          <a:ext cx="865188" cy="865188"/>
        </a:xfrm>
        <a:prstGeom prst="rect">
          <a:avLst/>
        </a:prstGeom>
      </xdr:spPr>
    </xdr:pic>
    <xdr:clientData/>
  </xdr:twoCellAnchor>
  <xdr:twoCellAnchor editAs="oneCell">
    <xdr:from>
      <xdr:col>1</xdr:col>
      <xdr:colOff>627062</xdr:colOff>
      <xdr:row>17</xdr:row>
      <xdr:rowOff>7937</xdr:rowOff>
    </xdr:from>
    <xdr:to>
      <xdr:col>1</xdr:col>
      <xdr:colOff>1492250</xdr:colOff>
      <xdr:row>21</xdr:row>
      <xdr:rowOff>142875</xdr:rowOff>
    </xdr:to>
    <xdr:pic>
      <xdr:nvPicPr>
        <xdr:cNvPr id="3" name="Image 2">
          <a:hlinkClick xmlns:r="http://schemas.openxmlformats.org/officeDocument/2006/relationships" r:id="rId1"/>
          <a:extLst>
            <a:ext uri="{FF2B5EF4-FFF2-40B4-BE49-F238E27FC236}">
              <a16:creationId xmlns:a16="http://schemas.microsoft.com/office/drawing/2014/main" id="{76C92768-F99C-4B11-826B-89A04D4C3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2187" y="5588000"/>
          <a:ext cx="865188" cy="865188"/>
        </a:xfrm>
        <a:prstGeom prst="rect">
          <a:avLst/>
        </a:prstGeom>
      </xdr:spPr>
    </xdr:pic>
    <xdr:clientData/>
  </xdr:twoCellAnchor>
  <xdr:twoCellAnchor editAs="oneCell">
    <xdr:from>
      <xdr:col>1</xdr:col>
      <xdr:colOff>611187</xdr:colOff>
      <xdr:row>31</xdr:row>
      <xdr:rowOff>285751</xdr:rowOff>
    </xdr:from>
    <xdr:to>
      <xdr:col>1</xdr:col>
      <xdr:colOff>1476375</xdr:colOff>
      <xdr:row>36</xdr:row>
      <xdr:rowOff>119064</xdr:rowOff>
    </xdr:to>
    <xdr:pic>
      <xdr:nvPicPr>
        <xdr:cNvPr id="4" name="Image 3">
          <a:hlinkClick xmlns:r="http://schemas.openxmlformats.org/officeDocument/2006/relationships" r:id="rId1"/>
          <a:extLst>
            <a:ext uri="{FF2B5EF4-FFF2-40B4-BE49-F238E27FC236}">
              <a16:creationId xmlns:a16="http://schemas.microsoft.com/office/drawing/2014/main" id="{8B5CE784-2307-4020-AA4D-CD58799EAE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76312" y="10191751"/>
          <a:ext cx="865188" cy="865188"/>
        </a:xfrm>
        <a:prstGeom prst="rect">
          <a:avLst/>
        </a:prstGeom>
      </xdr:spPr>
    </xdr:pic>
    <xdr:clientData/>
  </xdr:twoCellAnchor>
  <xdr:twoCellAnchor editAs="oneCell">
    <xdr:from>
      <xdr:col>3</xdr:col>
      <xdr:colOff>785813</xdr:colOff>
      <xdr:row>59</xdr:row>
      <xdr:rowOff>31750</xdr:rowOff>
    </xdr:from>
    <xdr:to>
      <xdr:col>3</xdr:col>
      <xdr:colOff>1651001</xdr:colOff>
      <xdr:row>63</xdr:row>
      <xdr:rowOff>142876</xdr:rowOff>
    </xdr:to>
    <xdr:pic>
      <xdr:nvPicPr>
        <xdr:cNvPr id="5" name="Image 4">
          <a:hlinkClick xmlns:r="http://schemas.openxmlformats.org/officeDocument/2006/relationships" r:id="rId1"/>
          <a:extLst>
            <a:ext uri="{FF2B5EF4-FFF2-40B4-BE49-F238E27FC236}">
              <a16:creationId xmlns:a16="http://schemas.microsoft.com/office/drawing/2014/main" id="{2CDF4632-760A-4878-AC3E-D39DC3EEA0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24563" y="15565438"/>
          <a:ext cx="865188" cy="865188"/>
        </a:xfrm>
        <a:prstGeom prst="rect">
          <a:avLst/>
        </a:prstGeom>
      </xdr:spPr>
    </xdr:pic>
    <xdr:clientData/>
  </xdr:twoCellAnchor>
  <xdr:twoCellAnchor editAs="oneCell">
    <xdr:from>
      <xdr:col>3</xdr:col>
      <xdr:colOff>777875</xdr:colOff>
      <xdr:row>68</xdr:row>
      <xdr:rowOff>87312</xdr:rowOff>
    </xdr:from>
    <xdr:to>
      <xdr:col>3</xdr:col>
      <xdr:colOff>1643063</xdr:colOff>
      <xdr:row>71</xdr:row>
      <xdr:rowOff>174625</xdr:rowOff>
    </xdr:to>
    <xdr:pic>
      <xdr:nvPicPr>
        <xdr:cNvPr id="6" name="Image 5">
          <a:hlinkClick xmlns:r="http://schemas.openxmlformats.org/officeDocument/2006/relationships" r:id="rId1"/>
          <a:extLst>
            <a:ext uri="{FF2B5EF4-FFF2-40B4-BE49-F238E27FC236}">
              <a16:creationId xmlns:a16="http://schemas.microsoft.com/office/drawing/2014/main" id="{C406C1CD-C368-4788-B9AD-DAF678C99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16625" y="17581562"/>
          <a:ext cx="865188" cy="865188"/>
        </a:xfrm>
        <a:prstGeom prst="rect">
          <a:avLst/>
        </a:prstGeom>
      </xdr:spPr>
    </xdr:pic>
    <xdr:clientData/>
  </xdr:twoCellAnchor>
  <xdr:twoCellAnchor editAs="oneCell">
    <xdr:from>
      <xdr:col>3</xdr:col>
      <xdr:colOff>881063</xdr:colOff>
      <xdr:row>84</xdr:row>
      <xdr:rowOff>79375</xdr:rowOff>
    </xdr:from>
    <xdr:to>
      <xdr:col>3</xdr:col>
      <xdr:colOff>1746251</xdr:colOff>
      <xdr:row>85</xdr:row>
      <xdr:rowOff>230188</xdr:rowOff>
    </xdr:to>
    <xdr:pic>
      <xdr:nvPicPr>
        <xdr:cNvPr id="7" name="Image 6">
          <a:hlinkClick xmlns:r="http://schemas.openxmlformats.org/officeDocument/2006/relationships" r:id="rId1"/>
          <a:extLst>
            <a:ext uri="{FF2B5EF4-FFF2-40B4-BE49-F238E27FC236}">
              <a16:creationId xmlns:a16="http://schemas.microsoft.com/office/drawing/2014/main" id="{F45FFAFA-07E1-426D-A04F-D9906BA28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19813" y="21669375"/>
          <a:ext cx="865188" cy="865188"/>
        </a:xfrm>
        <a:prstGeom prst="rect">
          <a:avLst/>
        </a:prstGeom>
      </xdr:spPr>
    </xdr:pic>
    <xdr:clientData/>
  </xdr:twoCellAnchor>
  <xdr:twoCellAnchor editAs="oneCell">
    <xdr:from>
      <xdr:col>1</xdr:col>
      <xdr:colOff>563562</xdr:colOff>
      <xdr:row>97</xdr:row>
      <xdr:rowOff>23812</xdr:rowOff>
    </xdr:from>
    <xdr:to>
      <xdr:col>1</xdr:col>
      <xdr:colOff>1428750</xdr:colOff>
      <xdr:row>100</xdr:row>
      <xdr:rowOff>103188</xdr:rowOff>
    </xdr:to>
    <xdr:pic>
      <xdr:nvPicPr>
        <xdr:cNvPr id="11" name="Image 10">
          <a:hlinkClick xmlns:r="http://schemas.openxmlformats.org/officeDocument/2006/relationships" r:id="rId1"/>
          <a:extLst>
            <a:ext uri="{FF2B5EF4-FFF2-40B4-BE49-F238E27FC236}">
              <a16:creationId xmlns:a16="http://schemas.microsoft.com/office/drawing/2014/main" id="{E790C032-F53A-4ECB-8568-73FF21A1B7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8687" y="26431875"/>
          <a:ext cx="865188" cy="865188"/>
        </a:xfrm>
        <a:prstGeom prst="rect">
          <a:avLst/>
        </a:prstGeom>
      </xdr:spPr>
    </xdr:pic>
    <xdr:clientData/>
  </xdr:twoCellAnchor>
  <xdr:twoCellAnchor editAs="oneCell">
    <xdr:from>
      <xdr:col>8</xdr:col>
      <xdr:colOff>23812</xdr:colOff>
      <xdr:row>96</xdr:row>
      <xdr:rowOff>166688</xdr:rowOff>
    </xdr:from>
    <xdr:to>
      <xdr:col>9</xdr:col>
      <xdr:colOff>127000</xdr:colOff>
      <xdr:row>100</xdr:row>
      <xdr:rowOff>63501</xdr:rowOff>
    </xdr:to>
    <xdr:pic>
      <xdr:nvPicPr>
        <xdr:cNvPr id="13" name="Image 12">
          <a:hlinkClick xmlns:r="http://schemas.openxmlformats.org/officeDocument/2006/relationships" r:id="rId1"/>
          <a:extLst>
            <a:ext uri="{FF2B5EF4-FFF2-40B4-BE49-F238E27FC236}">
              <a16:creationId xmlns:a16="http://schemas.microsoft.com/office/drawing/2014/main" id="{6CF50DE9-BA25-4B1A-8F32-541164FE7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96875" y="26392188"/>
          <a:ext cx="865188" cy="865188"/>
        </a:xfrm>
        <a:prstGeom prst="rect">
          <a:avLst/>
        </a:prstGeom>
      </xdr:spPr>
    </xdr:pic>
    <xdr:clientData/>
  </xdr:twoCellAnchor>
  <xdr:twoCellAnchor editAs="oneCell">
    <xdr:from>
      <xdr:col>4</xdr:col>
      <xdr:colOff>1016000</xdr:colOff>
      <xdr:row>110</xdr:row>
      <xdr:rowOff>7938</xdr:rowOff>
    </xdr:from>
    <xdr:to>
      <xdr:col>4</xdr:col>
      <xdr:colOff>1881188</xdr:colOff>
      <xdr:row>114</xdr:row>
      <xdr:rowOff>95251</xdr:rowOff>
    </xdr:to>
    <xdr:pic>
      <xdr:nvPicPr>
        <xdr:cNvPr id="14" name="Image 13">
          <a:hlinkClick xmlns:r="http://schemas.openxmlformats.org/officeDocument/2006/relationships" r:id="rId1"/>
          <a:extLst>
            <a:ext uri="{FF2B5EF4-FFF2-40B4-BE49-F238E27FC236}">
              <a16:creationId xmlns:a16="http://schemas.microsoft.com/office/drawing/2014/main" id="{22A4A500-C1A1-4040-B231-3BBD95AFD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37625" y="29614813"/>
          <a:ext cx="865188" cy="86518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2</xdr:col>
      <xdr:colOff>2667000</xdr:colOff>
      <xdr:row>82</xdr:row>
      <xdr:rowOff>47625</xdr:rowOff>
    </xdr:from>
    <xdr:to>
      <xdr:col>3</xdr:col>
      <xdr:colOff>2627313</xdr:colOff>
      <xdr:row>82</xdr:row>
      <xdr:rowOff>373062</xdr:rowOff>
    </xdr:to>
    <xdr:cxnSp macro="">
      <xdr:nvCxnSpPr>
        <xdr:cNvPr id="7" name="Connecteur : en arc 6">
          <a:extLst>
            <a:ext uri="{FF2B5EF4-FFF2-40B4-BE49-F238E27FC236}">
              <a16:creationId xmlns:a16="http://schemas.microsoft.com/office/drawing/2014/main" id="{569BA74F-7D42-401F-A7AC-FF3812F38F6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CEB94995-5EEF-4ED2-BBCD-6EAA84D3AB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536726</xdr:colOff>
      <xdr:row>17</xdr:row>
      <xdr:rowOff>219226</xdr:rowOff>
    </xdr:from>
    <xdr:to>
      <xdr:col>1</xdr:col>
      <xdr:colOff>1401914</xdr:colOff>
      <xdr:row>22</xdr:row>
      <xdr:rowOff>63878</xdr:rowOff>
    </xdr:to>
    <xdr:pic>
      <xdr:nvPicPr>
        <xdr:cNvPr id="8" name="Image 7">
          <a:hlinkClick xmlns:r="http://schemas.openxmlformats.org/officeDocument/2006/relationships" r:id="rId1"/>
          <a:extLst>
            <a:ext uri="{FF2B5EF4-FFF2-40B4-BE49-F238E27FC236}">
              <a16:creationId xmlns:a16="http://schemas.microsoft.com/office/drawing/2014/main" id="{B2E3B694-E9F5-484F-AF49-C9AF23990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7143" y="5435297"/>
          <a:ext cx="865188" cy="865188"/>
        </a:xfrm>
        <a:prstGeom prst="rect">
          <a:avLst/>
        </a:prstGeom>
      </xdr:spPr>
    </xdr:pic>
    <xdr:clientData/>
  </xdr:twoCellAnchor>
  <xdr:twoCellAnchor editAs="oneCell">
    <xdr:from>
      <xdr:col>1</xdr:col>
      <xdr:colOff>627440</xdr:colOff>
      <xdr:row>31</xdr:row>
      <xdr:rowOff>173869</xdr:rowOff>
    </xdr:from>
    <xdr:to>
      <xdr:col>1</xdr:col>
      <xdr:colOff>1492628</xdr:colOff>
      <xdr:row>35</xdr:row>
      <xdr:rowOff>154593</xdr:rowOff>
    </xdr:to>
    <xdr:pic>
      <xdr:nvPicPr>
        <xdr:cNvPr id="9" name="Image 8">
          <a:hlinkClick xmlns:r="http://schemas.openxmlformats.org/officeDocument/2006/relationships" r:id="rId1"/>
          <a:extLst>
            <a:ext uri="{FF2B5EF4-FFF2-40B4-BE49-F238E27FC236}">
              <a16:creationId xmlns:a16="http://schemas.microsoft.com/office/drawing/2014/main" id="{2DF5F80C-09E9-40AB-B6F4-2A92EBD3D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7857" y="10863036"/>
          <a:ext cx="865188" cy="865188"/>
        </a:xfrm>
        <a:prstGeom prst="rect">
          <a:avLst/>
        </a:prstGeom>
      </xdr:spPr>
    </xdr:pic>
    <xdr:clientData/>
  </xdr:twoCellAnchor>
  <xdr:twoCellAnchor editAs="oneCell">
    <xdr:from>
      <xdr:col>3</xdr:col>
      <xdr:colOff>1171726</xdr:colOff>
      <xdr:row>54</xdr:row>
      <xdr:rowOff>143631</xdr:rowOff>
    </xdr:from>
    <xdr:to>
      <xdr:col>3</xdr:col>
      <xdr:colOff>2036914</xdr:colOff>
      <xdr:row>59</xdr:row>
      <xdr:rowOff>26081</xdr:rowOff>
    </xdr:to>
    <xdr:pic>
      <xdr:nvPicPr>
        <xdr:cNvPr id="10" name="Image 9">
          <a:hlinkClick xmlns:r="http://schemas.openxmlformats.org/officeDocument/2006/relationships" r:id="rId1"/>
          <a:extLst>
            <a:ext uri="{FF2B5EF4-FFF2-40B4-BE49-F238E27FC236}">
              <a16:creationId xmlns:a16="http://schemas.microsoft.com/office/drawing/2014/main" id="{9CC069E5-1919-4D18-9CF5-937EDDCC3E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8036" y="15935476"/>
          <a:ext cx="865188" cy="865188"/>
        </a:xfrm>
        <a:prstGeom prst="rect">
          <a:avLst/>
        </a:prstGeom>
      </xdr:spPr>
    </xdr:pic>
    <xdr:clientData/>
  </xdr:twoCellAnchor>
  <xdr:twoCellAnchor editAs="oneCell">
    <xdr:from>
      <xdr:col>3</xdr:col>
      <xdr:colOff>1194405</xdr:colOff>
      <xdr:row>62</xdr:row>
      <xdr:rowOff>120952</xdr:rowOff>
    </xdr:from>
    <xdr:to>
      <xdr:col>3</xdr:col>
      <xdr:colOff>2059593</xdr:colOff>
      <xdr:row>66</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5E5BDB3A-E1FB-406F-BED5-09B77513EA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0715" y="17621250"/>
          <a:ext cx="865188" cy="865188"/>
        </a:xfrm>
        <a:prstGeom prst="rect">
          <a:avLst/>
        </a:prstGeom>
      </xdr:spPr>
    </xdr:pic>
    <xdr:clientData/>
  </xdr:twoCellAnchor>
  <xdr:twoCellAnchor editAs="oneCell">
    <xdr:from>
      <xdr:col>2</xdr:col>
      <xdr:colOff>929821</xdr:colOff>
      <xdr:row>88</xdr:row>
      <xdr:rowOff>60476</xdr:rowOff>
    </xdr:from>
    <xdr:to>
      <xdr:col>2</xdr:col>
      <xdr:colOff>1795009</xdr:colOff>
      <xdr:row>94</xdr:row>
      <xdr:rowOff>267985</xdr:rowOff>
    </xdr:to>
    <xdr:pic>
      <xdr:nvPicPr>
        <xdr:cNvPr id="12" name="Image 11">
          <a:hlinkClick xmlns:r="http://schemas.openxmlformats.org/officeDocument/2006/relationships" r:id="rId1"/>
          <a:extLst>
            <a:ext uri="{FF2B5EF4-FFF2-40B4-BE49-F238E27FC236}">
              <a16:creationId xmlns:a16="http://schemas.microsoft.com/office/drawing/2014/main" id="{17E33950-DDBE-4D9B-9C50-EE75E36A1A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92500" y="26390297"/>
          <a:ext cx="865188" cy="865188"/>
        </a:xfrm>
        <a:prstGeom prst="rect">
          <a:avLst/>
        </a:prstGeom>
      </xdr:spPr>
    </xdr:pic>
    <xdr:clientData/>
  </xdr:twoCellAnchor>
  <xdr:twoCellAnchor editAs="oneCell">
    <xdr:from>
      <xdr:col>3</xdr:col>
      <xdr:colOff>0</xdr:colOff>
      <xdr:row>108</xdr:row>
      <xdr:rowOff>0</xdr:rowOff>
    </xdr:from>
    <xdr:to>
      <xdr:col>3</xdr:col>
      <xdr:colOff>865188</xdr:colOff>
      <xdr:row>112</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7C11C24F-C634-43A2-AE86-3F9B2AE95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215417"/>
          <a:ext cx="865188" cy="86518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2</xdr:col>
      <xdr:colOff>2667000</xdr:colOff>
      <xdr:row>80</xdr:row>
      <xdr:rowOff>47625</xdr:rowOff>
    </xdr:from>
    <xdr:to>
      <xdr:col>3</xdr:col>
      <xdr:colOff>2627313</xdr:colOff>
      <xdr:row>80</xdr:row>
      <xdr:rowOff>373062</xdr:rowOff>
    </xdr:to>
    <xdr:cxnSp macro="">
      <xdr:nvCxnSpPr>
        <xdr:cNvPr id="7" name="Connecteur : en arc 6">
          <a:extLst>
            <a:ext uri="{FF2B5EF4-FFF2-40B4-BE49-F238E27FC236}">
              <a16:creationId xmlns:a16="http://schemas.microsoft.com/office/drawing/2014/main" id="{5901BBE0-D492-40D5-ACA1-0213DCBD500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37BF078-1D16-4EE9-9664-5A06F3953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748393</xdr:colOff>
      <xdr:row>16</xdr:row>
      <xdr:rowOff>257024</xdr:rowOff>
    </xdr:from>
    <xdr:to>
      <xdr:col>1</xdr:col>
      <xdr:colOff>1613581</xdr:colOff>
      <xdr:row>21</xdr:row>
      <xdr:rowOff>101676</xdr:rowOff>
    </xdr:to>
    <xdr:pic>
      <xdr:nvPicPr>
        <xdr:cNvPr id="8" name="Image 7">
          <a:hlinkClick xmlns:r="http://schemas.openxmlformats.org/officeDocument/2006/relationships" r:id="rId1"/>
          <a:extLst>
            <a:ext uri="{FF2B5EF4-FFF2-40B4-BE49-F238E27FC236}">
              <a16:creationId xmlns:a16="http://schemas.microsoft.com/office/drawing/2014/main" id="{E35F0BBA-17A9-444A-A9D4-FE72AE2770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18810" y="5956905"/>
          <a:ext cx="865188" cy="865188"/>
        </a:xfrm>
        <a:prstGeom prst="rect">
          <a:avLst/>
        </a:prstGeom>
      </xdr:spPr>
    </xdr:pic>
    <xdr:clientData/>
  </xdr:twoCellAnchor>
  <xdr:twoCellAnchor editAs="oneCell">
    <xdr:from>
      <xdr:col>1</xdr:col>
      <xdr:colOff>619881</xdr:colOff>
      <xdr:row>32</xdr:row>
      <xdr:rowOff>1</xdr:rowOff>
    </xdr:from>
    <xdr:to>
      <xdr:col>1</xdr:col>
      <xdr:colOff>1485069</xdr:colOff>
      <xdr:row>36</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C85D7C3E-244A-4FD2-AA68-B5B0AE649E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0598453"/>
          <a:ext cx="865188" cy="865188"/>
        </a:xfrm>
        <a:prstGeom prst="rect">
          <a:avLst/>
        </a:prstGeom>
      </xdr:spPr>
    </xdr:pic>
    <xdr:clientData/>
  </xdr:twoCellAnchor>
  <xdr:twoCellAnchor editAs="oneCell">
    <xdr:from>
      <xdr:col>1</xdr:col>
      <xdr:colOff>619881</xdr:colOff>
      <xdr:row>48</xdr:row>
      <xdr:rowOff>249465</xdr:rowOff>
    </xdr:from>
    <xdr:to>
      <xdr:col>1</xdr:col>
      <xdr:colOff>1485069</xdr:colOff>
      <xdr:row>53</xdr:row>
      <xdr:rowOff>94117</xdr:rowOff>
    </xdr:to>
    <xdr:pic>
      <xdr:nvPicPr>
        <xdr:cNvPr id="10" name="Image 9">
          <a:hlinkClick xmlns:r="http://schemas.openxmlformats.org/officeDocument/2006/relationships" r:id="rId1"/>
          <a:extLst>
            <a:ext uri="{FF2B5EF4-FFF2-40B4-BE49-F238E27FC236}">
              <a16:creationId xmlns:a16="http://schemas.microsoft.com/office/drawing/2014/main" id="{4624164E-5879-48E8-BE47-B62A973FD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90298" y="15678453"/>
          <a:ext cx="865188" cy="865188"/>
        </a:xfrm>
        <a:prstGeom prst="rect">
          <a:avLst/>
        </a:prstGeom>
      </xdr:spPr>
    </xdr:pic>
    <xdr:clientData/>
  </xdr:twoCellAnchor>
  <xdr:twoCellAnchor editAs="oneCell">
    <xdr:from>
      <xdr:col>3</xdr:col>
      <xdr:colOff>884464</xdr:colOff>
      <xdr:row>53</xdr:row>
      <xdr:rowOff>90714</xdr:rowOff>
    </xdr:from>
    <xdr:to>
      <xdr:col>3</xdr:col>
      <xdr:colOff>1749652</xdr:colOff>
      <xdr:row>57</xdr:row>
      <xdr:rowOff>154593</xdr:rowOff>
    </xdr:to>
    <xdr:pic>
      <xdr:nvPicPr>
        <xdr:cNvPr id="11" name="Image 10">
          <a:hlinkClick xmlns:r="http://schemas.openxmlformats.org/officeDocument/2006/relationships" r:id="rId1"/>
          <a:extLst>
            <a:ext uri="{FF2B5EF4-FFF2-40B4-BE49-F238E27FC236}">
              <a16:creationId xmlns:a16="http://schemas.microsoft.com/office/drawing/2014/main" id="{2CA2053B-65C1-4A36-AD4A-5998BCDFD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0774" y="16540238"/>
          <a:ext cx="865188" cy="865188"/>
        </a:xfrm>
        <a:prstGeom prst="rect">
          <a:avLst/>
        </a:prstGeom>
      </xdr:spPr>
    </xdr:pic>
    <xdr:clientData/>
  </xdr:twoCellAnchor>
  <xdr:twoCellAnchor editAs="oneCell">
    <xdr:from>
      <xdr:col>3</xdr:col>
      <xdr:colOff>960060</xdr:colOff>
      <xdr:row>61</xdr:row>
      <xdr:rowOff>52917</xdr:rowOff>
    </xdr:from>
    <xdr:to>
      <xdr:col>3</xdr:col>
      <xdr:colOff>1825248</xdr:colOff>
      <xdr:row>65</xdr:row>
      <xdr:rowOff>33641</xdr:rowOff>
    </xdr:to>
    <xdr:pic>
      <xdr:nvPicPr>
        <xdr:cNvPr id="12" name="Image 11">
          <a:hlinkClick xmlns:r="http://schemas.openxmlformats.org/officeDocument/2006/relationships" r:id="rId1"/>
          <a:extLst>
            <a:ext uri="{FF2B5EF4-FFF2-40B4-BE49-F238E27FC236}">
              <a16:creationId xmlns:a16="http://schemas.microsoft.com/office/drawing/2014/main" id="{7658D30C-B27F-41A1-8825-7FA029E273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6370" y="18210893"/>
          <a:ext cx="865188" cy="865188"/>
        </a:xfrm>
        <a:prstGeom prst="rect">
          <a:avLst/>
        </a:prstGeom>
      </xdr:spPr>
    </xdr:pic>
    <xdr:clientData/>
  </xdr:twoCellAnchor>
  <xdr:twoCellAnchor editAs="oneCell">
    <xdr:from>
      <xdr:col>2</xdr:col>
      <xdr:colOff>1012976</xdr:colOff>
      <xdr:row>86</xdr:row>
      <xdr:rowOff>37798</xdr:rowOff>
    </xdr:from>
    <xdr:to>
      <xdr:col>2</xdr:col>
      <xdr:colOff>1878164</xdr:colOff>
      <xdr:row>92</xdr:row>
      <xdr:rowOff>245307</xdr:rowOff>
    </xdr:to>
    <xdr:pic>
      <xdr:nvPicPr>
        <xdr:cNvPr id="13" name="Image 12">
          <a:hlinkClick xmlns:r="http://schemas.openxmlformats.org/officeDocument/2006/relationships" r:id="rId1"/>
          <a:extLst>
            <a:ext uri="{FF2B5EF4-FFF2-40B4-BE49-F238E27FC236}">
              <a16:creationId xmlns:a16="http://schemas.microsoft.com/office/drawing/2014/main" id="{061CD915-F16C-4C3A-9885-4E419809A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75655" y="26843869"/>
          <a:ext cx="865188" cy="865188"/>
        </a:xfrm>
        <a:prstGeom prst="rect">
          <a:avLst/>
        </a:prstGeom>
      </xdr:spPr>
    </xdr:pic>
    <xdr:clientData/>
  </xdr:twoCellAnchor>
  <xdr:twoCellAnchor editAs="oneCell">
    <xdr:from>
      <xdr:col>3</xdr:col>
      <xdr:colOff>0</xdr:colOff>
      <xdr:row>106</xdr:row>
      <xdr:rowOff>0</xdr:rowOff>
    </xdr:from>
    <xdr:to>
      <xdr:col>3</xdr:col>
      <xdr:colOff>865188</xdr:colOff>
      <xdr:row>110</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ACB2FFE1-5A8B-46A7-8D6E-3533D8520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691667"/>
          <a:ext cx="865188" cy="86518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238095B0-3428-40F7-A66B-0BFB06AE52D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6211BF80-9101-433D-A024-CE2E59CB00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173869</xdr:rowOff>
    </xdr:from>
    <xdr:to>
      <xdr:col>1</xdr:col>
      <xdr:colOff>1515307</xdr:colOff>
      <xdr:row>22</xdr:row>
      <xdr:rowOff>18522</xdr:rowOff>
    </xdr:to>
    <xdr:pic>
      <xdr:nvPicPr>
        <xdr:cNvPr id="8" name="Image 7">
          <a:hlinkClick xmlns:r="http://schemas.openxmlformats.org/officeDocument/2006/relationships" r:id="rId1"/>
          <a:extLst>
            <a:ext uri="{FF2B5EF4-FFF2-40B4-BE49-F238E27FC236}">
              <a16:creationId xmlns:a16="http://schemas.microsoft.com/office/drawing/2014/main" id="{CA95FDF6-1E70-448A-B368-9F5BFCF43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6531429"/>
          <a:ext cx="865188" cy="865188"/>
        </a:xfrm>
        <a:prstGeom prst="rect">
          <a:avLst/>
        </a:prstGeom>
      </xdr:spPr>
    </xdr:pic>
    <xdr:clientData/>
  </xdr:twoCellAnchor>
  <xdr:twoCellAnchor editAs="oneCell">
    <xdr:from>
      <xdr:col>1</xdr:col>
      <xdr:colOff>703035</xdr:colOff>
      <xdr:row>31</xdr:row>
      <xdr:rowOff>181428</xdr:rowOff>
    </xdr:from>
    <xdr:to>
      <xdr:col>1</xdr:col>
      <xdr:colOff>1568223</xdr:colOff>
      <xdr:row>35</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A597743A-E2A7-40F8-A138-634F02D9E3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2" y="12012083"/>
          <a:ext cx="865188" cy="865188"/>
        </a:xfrm>
        <a:prstGeom prst="rect">
          <a:avLst/>
        </a:prstGeom>
      </xdr:spPr>
    </xdr:pic>
    <xdr:clientData/>
  </xdr:twoCellAnchor>
  <xdr:twoCellAnchor editAs="oneCell">
    <xdr:from>
      <xdr:col>1</xdr:col>
      <xdr:colOff>703036</xdr:colOff>
      <xdr:row>47</xdr:row>
      <xdr:rowOff>188988</xdr:rowOff>
    </xdr:from>
    <xdr:to>
      <xdr:col>1</xdr:col>
      <xdr:colOff>1568224</xdr:colOff>
      <xdr:row>89</xdr:row>
      <xdr:rowOff>33640</xdr:rowOff>
    </xdr:to>
    <xdr:pic>
      <xdr:nvPicPr>
        <xdr:cNvPr id="10" name="Image 9">
          <a:hlinkClick xmlns:r="http://schemas.openxmlformats.org/officeDocument/2006/relationships" r:id="rId1"/>
          <a:extLst>
            <a:ext uri="{FF2B5EF4-FFF2-40B4-BE49-F238E27FC236}">
              <a16:creationId xmlns:a16="http://schemas.microsoft.com/office/drawing/2014/main" id="{1AE59FD8-6080-4CE7-AE4B-30EB7507C5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3453" y="16426845"/>
          <a:ext cx="865188" cy="865188"/>
        </a:xfrm>
        <a:prstGeom prst="rect">
          <a:avLst/>
        </a:prstGeom>
      </xdr:spPr>
    </xdr:pic>
    <xdr:clientData/>
  </xdr:twoCellAnchor>
  <xdr:twoCellAnchor editAs="oneCell">
    <xdr:from>
      <xdr:col>3</xdr:col>
      <xdr:colOff>937381</xdr:colOff>
      <xdr:row>88</xdr:row>
      <xdr:rowOff>75596</xdr:rowOff>
    </xdr:from>
    <xdr:to>
      <xdr:col>3</xdr:col>
      <xdr:colOff>1802569</xdr:colOff>
      <xdr:row>92</xdr:row>
      <xdr:rowOff>139474</xdr:rowOff>
    </xdr:to>
    <xdr:pic>
      <xdr:nvPicPr>
        <xdr:cNvPr id="11" name="Image 10">
          <a:hlinkClick xmlns:r="http://schemas.openxmlformats.org/officeDocument/2006/relationships" r:id="rId1"/>
          <a:extLst>
            <a:ext uri="{FF2B5EF4-FFF2-40B4-BE49-F238E27FC236}">
              <a16:creationId xmlns:a16="http://schemas.microsoft.com/office/drawing/2014/main" id="{AD05BCB5-6F5C-4629-8F7C-8C93846A2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7152560"/>
          <a:ext cx="865188" cy="865188"/>
        </a:xfrm>
        <a:prstGeom prst="rect">
          <a:avLst/>
        </a:prstGeom>
      </xdr:spPr>
    </xdr:pic>
    <xdr:clientData/>
  </xdr:twoCellAnchor>
  <xdr:twoCellAnchor editAs="oneCell">
    <xdr:from>
      <xdr:col>3</xdr:col>
      <xdr:colOff>1012976</xdr:colOff>
      <xdr:row>95</xdr:row>
      <xdr:rowOff>173869</xdr:rowOff>
    </xdr:from>
    <xdr:to>
      <xdr:col>3</xdr:col>
      <xdr:colOff>1878164</xdr:colOff>
      <xdr:row>99</xdr:row>
      <xdr:rowOff>207509</xdr:rowOff>
    </xdr:to>
    <xdr:pic>
      <xdr:nvPicPr>
        <xdr:cNvPr id="12" name="Image 11">
          <a:hlinkClick xmlns:r="http://schemas.openxmlformats.org/officeDocument/2006/relationships" r:id="rId1"/>
          <a:extLst>
            <a:ext uri="{FF2B5EF4-FFF2-40B4-BE49-F238E27FC236}">
              <a16:creationId xmlns:a16="http://schemas.microsoft.com/office/drawing/2014/main" id="{2589169A-BC77-47E7-B28B-9D33F2F14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59286" y="18777857"/>
          <a:ext cx="865188" cy="865188"/>
        </a:xfrm>
        <a:prstGeom prst="rect">
          <a:avLst/>
        </a:prstGeom>
      </xdr:spPr>
    </xdr:pic>
    <xdr:clientData/>
  </xdr:twoCellAnchor>
  <xdr:twoCellAnchor editAs="oneCell">
    <xdr:from>
      <xdr:col>2</xdr:col>
      <xdr:colOff>1050773</xdr:colOff>
      <xdr:row>125</xdr:row>
      <xdr:rowOff>45358</xdr:rowOff>
    </xdr:from>
    <xdr:to>
      <xdr:col>2</xdr:col>
      <xdr:colOff>1915961</xdr:colOff>
      <xdr:row>128</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699E4A80-CCD9-4AAF-BBCB-6FC14F4449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613452" y="27660298"/>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4" name="Image 13">
          <a:hlinkClick xmlns:r="http://schemas.openxmlformats.org/officeDocument/2006/relationships" r:id="rId1"/>
          <a:extLst>
            <a:ext uri="{FF2B5EF4-FFF2-40B4-BE49-F238E27FC236}">
              <a16:creationId xmlns:a16="http://schemas.microsoft.com/office/drawing/2014/main" id="{82CD8E13-EB86-453B-B885-06ACB52895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80289C18-69D3-4583-AE96-CEEDD9D77DBE}"/>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E89AEFAE-DA6B-4550-A7E2-180FE9F7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589643</xdr:colOff>
      <xdr:row>17</xdr:row>
      <xdr:rowOff>188988</xdr:rowOff>
    </xdr:from>
    <xdr:to>
      <xdr:col>1</xdr:col>
      <xdr:colOff>1454831</xdr:colOff>
      <xdr:row>22</xdr:row>
      <xdr:rowOff>33641</xdr:rowOff>
    </xdr:to>
    <xdr:pic>
      <xdr:nvPicPr>
        <xdr:cNvPr id="8" name="Image 7">
          <a:hlinkClick xmlns:r="http://schemas.openxmlformats.org/officeDocument/2006/relationships" r:id="rId1"/>
          <a:extLst>
            <a:ext uri="{FF2B5EF4-FFF2-40B4-BE49-F238E27FC236}">
              <a16:creationId xmlns:a16="http://schemas.microsoft.com/office/drawing/2014/main" id="{98C578F1-BBF9-4E84-B564-A16B66719E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60" y="6546548"/>
          <a:ext cx="865188" cy="865188"/>
        </a:xfrm>
        <a:prstGeom prst="rect">
          <a:avLst/>
        </a:prstGeom>
      </xdr:spPr>
    </xdr:pic>
    <xdr:clientData/>
  </xdr:twoCellAnchor>
  <xdr:twoCellAnchor editAs="oneCell">
    <xdr:from>
      <xdr:col>1</xdr:col>
      <xdr:colOff>808869</xdr:colOff>
      <xdr:row>31</xdr:row>
      <xdr:rowOff>188988</xdr:rowOff>
    </xdr:from>
    <xdr:to>
      <xdr:col>1</xdr:col>
      <xdr:colOff>1674057</xdr:colOff>
      <xdr:row>35</xdr:row>
      <xdr:rowOff>169712</xdr:rowOff>
    </xdr:to>
    <xdr:pic>
      <xdr:nvPicPr>
        <xdr:cNvPr id="9" name="Image 8">
          <a:hlinkClick xmlns:r="http://schemas.openxmlformats.org/officeDocument/2006/relationships" r:id="rId1"/>
          <a:extLst>
            <a:ext uri="{FF2B5EF4-FFF2-40B4-BE49-F238E27FC236}">
              <a16:creationId xmlns:a16="http://schemas.microsoft.com/office/drawing/2014/main" id="{FD19B394-6474-485E-BA6D-4AB4E10ED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9286" y="12019643"/>
          <a:ext cx="865188" cy="865188"/>
        </a:xfrm>
        <a:prstGeom prst="rect">
          <a:avLst/>
        </a:prstGeom>
      </xdr:spPr>
    </xdr:pic>
    <xdr:clientData/>
  </xdr:twoCellAnchor>
  <xdr:twoCellAnchor editAs="oneCell">
    <xdr:from>
      <xdr:col>3</xdr:col>
      <xdr:colOff>1141488</xdr:colOff>
      <xdr:row>88</xdr:row>
      <xdr:rowOff>45357</xdr:rowOff>
    </xdr:from>
    <xdr:to>
      <xdr:col>3</xdr:col>
      <xdr:colOff>2006676</xdr:colOff>
      <xdr:row>92</xdr:row>
      <xdr:rowOff>109235</xdr:rowOff>
    </xdr:to>
    <xdr:pic>
      <xdr:nvPicPr>
        <xdr:cNvPr id="10" name="Image 9">
          <a:hlinkClick xmlns:r="http://schemas.openxmlformats.org/officeDocument/2006/relationships" r:id="rId1"/>
          <a:extLst>
            <a:ext uri="{FF2B5EF4-FFF2-40B4-BE49-F238E27FC236}">
              <a16:creationId xmlns:a16="http://schemas.microsoft.com/office/drawing/2014/main" id="{9D009FD9-F49C-4F01-88E6-AFF2B9CC1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7798" y="17122321"/>
          <a:ext cx="865188" cy="865188"/>
        </a:xfrm>
        <a:prstGeom prst="rect">
          <a:avLst/>
        </a:prstGeom>
      </xdr:spPr>
    </xdr:pic>
    <xdr:clientData/>
  </xdr:twoCellAnchor>
  <xdr:twoCellAnchor editAs="oneCell">
    <xdr:from>
      <xdr:col>3</xdr:col>
      <xdr:colOff>1156607</xdr:colOff>
      <xdr:row>96</xdr:row>
      <xdr:rowOff>151190</xdr:rowOff>
    </xdr:from>
    <xdr:to>
      <xdr:col>3</xdr:col>
      <xdr:colOff>2021795</xdr:colOff>
      <xdr:row>100</xdr:row>
      <xdr:rowOff>131914</xdr:rowOff>
    </xdr:to>
    <xdr:pic>
      <xdr:nvPicPr>
        <xdr:cNvPr id="11" name="Image 10">
          <a:hlinkClick xmlns:r="http://schemas.openxmlformats.org/officeDocument/2006/relationships" r:id="rId1"/>
          <a:extLst>
            <a:ext uri="{FF2B5EF4-FFF2-40B4-BE49-F238E27FC236}">
              <a16:creationId xmlns:a16="http://schemas.microsoft.com/office/drawing/2014/main" id="{5969FA65-A7B5-4AAF-8680-D2BDE8974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02917" y="18936607"/>
          <a:ext cx="865188" cy="865188"/>
        </a:xfrm>
        <a:prstGeom prst="rect">
          <a:avLst/>
        </a:prstGeom>
      </xdr:spPr>
    </xdr:pic>
    <xdr:clientData/>
  </xdr:twoCellAnchor>
  <xdr:twoCellAnchor editAs="oneCell">
    <xdr:from>
      <xdr:col>2</xdr:col>
      <xdr:colOff>922261</xdr:colOff>
      <xdr:row>121</xdr:row>
      <xdr:rowOff>105833</xdr:rowOff>
    </xdr:from>
    <xdr:to>
      <xdr:col>2</xdr:col>
      <xdr:colOff>1787449</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F21CEAA-8371-4F03-8A8D-576A77042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0" y="27539345"/>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F954B27B-897C-4CF2-93D6-5EBDD4B164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F4032307-C3FB-417D-B02B-16997CBFCFB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450F9353-3226-46EC-AA0C-A35B74177A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597203</xdr:colOff>
      <xdr:row>17</xdr:row>
      <xdr:rowOff>204107</xdr:rowOff>
    </xdr:from>
    <xdr:to>
      <xdr:col>1</xdr:col>
      <xdr:colOff>1462391</xdr:colOff>
      <xdr:row>22</xdr:row>
      <xdr:rowOff>48760</xdr:rowOff>
    </xdr:to>
    <xdr:pic>
      <xdr:nvPicPr>
        <xdr:cNvPr id="8" name="Image 7">
          <a:hlinkClick xmlns:r="http://schemas.openxmlformats.org/officeDocument/2006/relationships" r:id="rId1"/>
          <a:extLst>
            <a:ext uri="{FF2B5EF4-FFF2-40B4-BE49-F238E27FC236}">
              <a16:creationId xmlns:a16="http://schemas.microsoft.com/office/drawing/2014/main" id="{3EEF50C4-D2C0-40A0-B5C1-837E15447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20" y="6561667"/>
          <a:ext cx="865188" cy="865188"/>
        </a:xfrm>
        <a:prstGeom prst="rect">
          <a:avLst/>
        </a:prstGeom>
      </xdr:spPr>
    </xdr:pic>
    <xdr:clientData/>
  </xdr:twoCellAnchor>
  <xdr:twoCellAnchor editAs="oneCell">
    <xdr:from>
      <xdr:col>1</xdr:col>
      <xdr:colOff>733273</xdr:colOff>
      <xdr:row>31</xdr:row>
      <xdr:rowOff>234345</xdr:rowOff>
    </xdr:from>
    <xdr:to>
      <xdr:col>1</xdr:col>
      <xdr:colOff>1598461</xdr:colOff>
      <xdr:row>36</xdr:row>
      <xdr:rowOff>33640</xdr:rowOff>
    </xdr:to>
    <xdr:pic>
      <xdr:nvPicPr>
        <xdr:cNvPr id="9" name="Image 8">
          <a:hlinkClick xmlns:r="http://schemas.openxmlformats.org/officeDocument/2006/relationships" r:id="rId1"/>
          <a:extLst>
            <a:ext uri="{FF2B5EF4-FFF2-40B4-BE49-F238E27FC236}">
              <a16:creationId xmlns:a16="http://schemas.microsoft.com/office/drawing/2014/main" id="{24DC922A-2832-4E79-BF9E-3C270B5CF2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2065000"/>
          <a:ext cx="865188" cy="865188"/>
        </a:xfrm>
        <a:prstGeom prst="rect">
          <a:avLst/>
        </a:prstGeom>
      </xdr:spPr>
    </xdr:pic>
    <xdr:clientData/>
  </xdr:twoCellAnchor>
  <xdr:twoCellAnchor editAs="oneCell">
    <xdr:from>
      <xdr:col>3</xdr:col>
      <xdr:colOff>1020536</xdr:colOff>
      <xdr:row>50</xdr:row>
      <xdr:rowOff>173870</xdr:rowOff>
    </xdr:from>
    <xdr:to>
      <xdr:col>3</xdr:col>
      <xdr:colOff>1885724</xdr:colOff>
      <xdr:row>92</xdr:row>
      <xdr:rowOff>56320</xdr:rowOff>
    </xdr:to>
    <xdr:pic>
      <xdr:nvPicPr>
        <xdr:cNvPr id="10" name="Image 9">
          <a:hlinkClick xmlns:r="http://schemas.openxmlformats.org/officeDocument/2006/relationships" r:id="rId1"/>
          <a:extLst>
            <a:ext uri="{FF2B5EF4-FFF2-40B4-BE49-F238E27FC236}">
              <a16:creationId xmlns:a16="http://schemas.microsoft.com/office/drawing/2014/main" id="{F6C9FC4D-5A31-4164-A137-6DD54A3082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66846" y="17069406"/>
          <a:ext cx="865188" cy="865188"/>
        </a:xfrm>
        <a:prstGeom prst="rect">
          <a:avLst/>
        </a:prstGeom>
      </xdr:spPr>
    </xdr:pic>
    <xdr:clientData/>
  </xdr:twoCellAnchor>
  <xdr:twoCellAnchor editAs="oneCell">
    <xdr:from>
      <xdr:col>3</xdr:col>
      <xdr:colOff>899583</xdr:colOff>
      <xdr:row>97</xdr:row>
      <xdr:rowOff>15119</xdr:rowOff>
    </xdr:from>
    <xdr:to>
      <xdr:col>3</xdr:col>
      <xdr:colOff>1764771</xdr:colOff>
      <xdr:row>100</xdr:row>
      <xdr:rowOff>177271</xdr:rowOff>
    </xdr:to>
    <xdr:pic>
      <xdr:nvPicPr>
        <xdr:cNvPr id="11" name="Image 10">
          <a:hlinkClick xmlns:r="http://schemas.openxmlformats.org/officeDocument/2006/relationships" r:id="rId1"/>
          <a:extLst>
            <a:ext uri="{FF2B5EF4-FFF2-40B4-BE49-F238E27FC236}">
              <a16:creationId xmlns:a16="http://schemas.microsoft.com/office/drawing/2014/main" id="{59362AF1-408B-4BA0-88A8-FCEE66D10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45893" y="18981964"/>
          <a:ext cx="865188" cy="865188"/>
        </a:xfrm>
        <a:prstGeom prst="rect">
          <a:avLst/>
        </a:prstGeom>
      </xdr:spPr>
    </xdr:pic>
    <xdr:clientData/>
  </xdr:twoCellAnchor>
  <xdr:twoCellAnchor editAs="oneCell">
    <xdr:from>
      <xdr:col>2</xdr:col>
      <xdr:colOff>907143</xdr:colOff>
      <xdr:row>121</xdr:row>
      <xdr:rowOff>105833</xdr:rowOff>
    </xdr:from>
    <xdr:to>
      <xdr:col>2</xdr:col>
      <xdr:colOff>1772331</xdr:colOff>
      <xdr:row>128</xdr:row>
      <xdr:rowOff>18521</xdr:rowOff>
    </xdr:to>
    <xdr:pic>
      <xdr:nvPicPr>
        <xdr:cNvPr id="12" name="Image 11">
          <a:hlinkClick xmlns:r="http://schemas.openxmlformats.org/officeDocument/2006/relationships" r:id="rId1"/>
          <a:extLst>
            <a:ext uri="{FF2B5EF4-FFF2-40B4-BE49-F238E27FC236}">
              <a16:creationId xmlns:a16="http://schemas.microsoft.com/office/drawing/2014/main" id="{12C78C4B-7855-4FA1-B3BE-7855D409F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69822" y="27539345"/>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9B51ADD7-4158-448D-B487-7FAB8FA0FD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137679"/>
          <a:ext cx="865188" cy="86518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A4D18922-A290-44E2-9566-AA07D490E7AA}"/>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1894633-FFBB-4CB6-B961-7B161B63C4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650119</xdr:colOff>
      <xdr:row>17</xdr:row>
      <xdr:rowOff>196548</xdr:rowOff>
    </xdr:from>
    <xdr:to>
      <xdr:col>1</xdr:col>
      <xdr:colOff>1515307</xdr:colOff>
      <xdr:row>22</xdr:row>
      <xdr:rowOff>41200</xdr:rowOff>
    </xdr:to>
    <xdr:pic>
      <xdr:nvPicPr>
        <xdr:cNvPr id="8" name="Image 7">
          <a:hlinkClick xmlns:r="http://schemas.openxmlformats.org/officeDocument/2006/relationships" r:id="rId1"/>
          <a:extLst>
            <a:ext uri="{FF2B5EF4-FFF2-40B4-BE49-F238E27FC236}">
              <a16:creationId xmlns:a16="http://schemas.microsoft.com/office/drawing/2014/main" id="{34FC1E20-C524-434B-BDFB-700A9F76DB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0536" y="5412619"/>
          <a:ext cx="865188" cy="865188"/>
        </a:xfrm>
        <a:prstGeom prst="rect">
          <a:avLst/>
        </a:prstGeom>
      </xdr:spPr>
    </xdr:pic>
    <xdr:clientData/>
  </xdr:twoCellAnchor>
  <xdr:twoCellAnchor editAs="oneCell">
    <xdr:from>
      <xdr:col>1</xdr:col>
      <xdr:colOff>672798</xdr:colOff>
      <xdr:row>31</xdr:row>
      <xdr:rowOff>264583</xdr:rowOff>
    </xdr:from>
    <xdr:to>
      <xdr:col>1</xdr:col>
      <xdr:colOff>1537986</xdr:colOff>
      <xdr:row>36</xdr:row>
      <xdr:rowOff>63878</xdr:rowOff>
    </xdr:to>
    <xdr:pic>
      <xdr:nvPicPr>
        <xdr:cNvPr id="9" name="Image 8">
          <a:hlinkClick xmlns:r="http://schemas.openxmlformats.org/officeDocument/2006/relationships" r:id="rId1"/>
          <a:extLst>
            <a:ext uri="{FF2B5EF4-FFF2-40B4-BE49-F238E27FC236}">
              <a16:creationId xmlns:a16="http://schemas.microsoft.com/office/drawing/2014/main" id="{ABA5AB39-772D-4BDE-A3DA-B9F703BA42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3215" y="10953750"/>
          <a:ext cx="865188" cy="865188"/>
        </a:xfrm>
        <a:prstGeom prst="rect">
          <a:avLst/>
        </a:prstGeom>
      </xdr:spPr>
    </xdr:pic>
    <xdr:clientData/>
  </xdr:twoCellAnchor>
  <xdr:twoCellAnchor editAs="oneCell">
    <xdr:from>
      <xdr:col>3</xdr:col>
      <xdr:colOff>1096131</xdr:colOff>
      <xdr:row>88</xdr:row>
      <xdr:rowOff>68036</xdr:rowOff>
    </xdr:from>
    <xdr:to>
      <xdr:col>3</xdr:col>
      <xdr:colOff>1961319</xdr:colOff>
      <xdr:row>92</xdr:row>
      <xdr:rowOff>131914</xdr:rowOff>
    </xdr:to>
    <xdr:pic>
      <xdr:nvPicPr>
        <xdr:cNvPr id="10" name="Image 9">
          <a:hlinkClick xmlns:r="http://schemas.openxmlformats.org/officeDocument/2006/relationships" r:id="rId1"/>
          <a:extLst>
            <a:ext uri="{FF2B5EF4-FFF2-40B4-BE49-F238E27FC236}">
              <a16:creationId xmlns:a16="http://schemas.microsoft.com/office/drawing/2014/main" id="{F08C77F1-5F6C-4365-8B75-95E831D26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42441" y="16003512"/>
          <a:ext cx="865188" cy="865188"/>
        </a:xfrm>
        <a:prstGeom prst="rect">
          <a:avLst/>
        </a:prstGeom>
      </xdr:spPr>
    </xdr:pic>
    <xdr:clientData/>
  </xdr:twoCellAnchor>
  <xdr:twoCellAnchor editAs="oneCell">
    <xdr:from>
      <xdr:col>3</xdr:col>
      <xdr:colOff>1186845</xdr:colOff>
      <xdr:row>97</xdr:row>
      <xdr:rowOff>68036</xdr:rowOff>
    </xdr:from>
    <xdr:to>
      <xdr:col>3</xdr:col>
      <xdr:colOff>2052033</xdr:colOff>
      <xdr:row>100</xdr:row>
      <xdr:rowOff>230188</xdr:rowOff>
    </xdr:to>
    <xdr:pic>
      <xdr:nvPicPr>
        <xdr:cNvPr id="11" name="Image 10">
          <a:hlinkClick xmlns:r="http://schemas.openxmlformats.org/officeDocument/2006/relationships" r:id="rId1"/>
          <a:extLst>
            <a:ext uri="{FF2B5EF4-FFF2-40B4-BE49-F238E27FC236}">
              <a16:creationId xmlns:a16="http://schemas.microsoft.com/office/drawing/2014/main" id="{4F6C4E94-FAF1-4311-B021-49F291C9A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3155" y="17893393"/>
          <a:ext cx="865188" cy="865188"/>
        </a:xfrm>
        <a:prstGeom prst="rect">
          <a:avLst/>
        </a:prstGeom>
      </xdr:spPr>
    </xdr:pic>
    <xdr:clientData/>
  </xdr:twoCellAnchor>
  <xdr:twoCellAnchor editAs="oneCell">
    <xdr:from>
      <xdr:col>2</xdr:col>
      <xdr:colOff>816428</xdr:colOff>
      <xdr:row>121</xdr:row>
      <xdr:rowOff>37798</xdr:rowOff>
    </xdr:from>
    <xdr:to>
      <xdr:col>2</xdr:col>
      <xdr:colOff>1681616</xdr:colOff>
      <xdr:row>127</xdr:row>
      <xdr:rowOff>245308</xdr:rowOff>
    </xdr:to>
    <xdr:pic>
      <xdr:nvPicPr>
        <xdr:cNvPr id="12" name="Image 11">
          <a:hlinkClick xmlns:r="http://schemas.openxmlformats.org/officeDocument/2006/relationships" r:id="rId1"/>
          <a:extLst>
            <a:ext uri="{FF2B5EF4-FFF2-40B4-BE49-F238E27FC236}">
              <a16:creationId xmlns:a16="http://schemas.microsoft.com/office/drawing/2014/main" id="{7C014616-C81A-4A23-92E6-57494E6047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379107" y="26329822"/>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9487BAA2-7D9D-47AD-9A7A-0BC4E0C946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CA940175-DF61-4865-B969-7DFCEF654A98}"/>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92AA2AF6-8766-480D-BF75-183911316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635000</xdr:colOff>
      <xdr:row>17</xdr:row>
      <xdr:rowOff>211666</xdr:rowOff>
    </xdr:from>
    <xdr:to>
      <xdr:col>1</xdr:col>
      <xdr:colOff>1500188</xdr:colOff>
      <xdr:row>22</xdr:row>
      <xdr:rowOff>56319</xdr:rowOff>
    </xdr:to>
    <xdr:pic>
      <xdr:nvPicPr>
        <xdr:cNvPr id="8" name="Image 7">
          <a:hlinkClick xmlns:r="http://schemas.openxmlformats.org/officeDocument/2006/relationships" r:id="rId1"/>
          <a:extLst>
            <a:ext uri="{FF2B5EF4-FFF2-40B4-BE49-F238E27FC236}">
              <a16:creationId xmlns:a16="http://schemas.microsoft.com/office/drawing/2014/main" id="{AFA71D1E-7A6F-4E93-A9AD-C68989EC2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6569226"/>
          <a:ext cx="865188" cy="865188"/>
        </a:xfrm>
        <a:prstGeom prst="rect">
          <a:avLst/>
        </a:prstGeom>
      </xdr:spPr>
    </xdr:pic>
    <xdr:clientData/>
  </xdr:twoCellAnchor>
  <xdr:twoCellAnchor editAs="oneCell">
    <xdr:from>
      <xdr:col>1</xdr:col>
      <xdr:colOff>589642</xdr:colOff>
      <xdr:row>31</xdr:row>
      <xdr:rowOff>196548</xdr:rowOff>
    </xdr:from>
    <xdr:to>
      <xdr:col>1</xdr:col>
      <xdr:colOff>1454830</xdr:colOff>
      <xdr:row>35</xdr:row>
      <xdr:rowOff>177272</xdr:rowOff>
    </xdr:to>
    <xdr:pic>
      <xdr:nvPicPr>
        <xdr:cNvPr id="9" name="Image 8">
          <a:hlinkClick xmlns:r="http://schemas.openxmlformats.org/officeDocument/2006/relationships" r:id="rId1"/>
          <a:extLst>
            <a:ext uri="{FF2B5EF4-FFF2-40B4-BE49-F238E27FC236}">
              <a16:creationId xmlns:a16="http://schemas.microsoft.com/office/drawing/2014/main" id="{AC501301-AA27-4F52-91F1-74B38581D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0059" y="12027203"/>
          <a:ext cx="865188" cy="865188"/>
        </a:xfrm>
        <a:prstGeom prst="rect">
          <a:avLst/>
        </a:prstGeom>
      </xdr:spPr>
    </xdr:pic>
    <xdr:clientData/>
  </xdr:twoCellAnchor>
  <xdr:twoCellAnchor editAs="oneCell">
    <xdr:from>
      <xdr:col>3</xdr:col>
      <xdr:colOff>1035654</xdr:colOff>
      <xdr:row>50</xdr:row>
      <xdr:rowOff>158749</xdr:rowOff>
    </xdr:from>
    <xdr:to>
      <xdr:col>3</xdr:col>
      <xdr:colOff>1900842</xdr:colOff>
      <xdr:row>92</xdr:row>
      <xdr:rowOff>41199</xdr:rowOff>
    </xdr:to>
    <xdr:pic>
      <xdr:nvPicPr>
        <xdr:cNvPr id="10" name="Image 9">
          <a:hlinkClick xmlns:r="http://schemas.openxmlformats.org/officeDocument/2006/relationships" r:id="rId1"/>
          <a:extLst>
            <a:ext uri="{FF2B5EF4-FFF2-40B4-BE49-F238E27FC236}">
              <a16:creationId xmlns:a16="http://schemas.microsoft.com/office/drawing/2014/main" id="{0FA9D977-30D2-4B6E-ACCF-64F697645E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81964" y="17054285"/>
          <a:ext cx="865188" cy="865188"/>
        </a:xfrm>
        <a:prstGeom prst="rect">
          <a:avLst/>
        </a:prstGeom>
      </xdr:spPr>
    </xdr:pic>
    <xdr:clientData/>
  </xdr:twoCellAnchor>
  <xdr:twoCellAnchor editAs="oneCell">
    <xdr:from>
      <xdr:col>3</xdr:col>
      <xdr:colOff>1088571</xdr:colOff>
      <xdr:row>96</xdr:row>
      <xdr:rowOff>166309</xdr:rowOff>
    </xdr:from>
    <xdr:to>
      <xdr:col>3</xdr:col>
      <xdr:colOff>1953759</xdr:colOff>
      <xdr:row>100</xdr:row>
      <xdr:rowOff>147033</xdr:rowOff>
    </xdr:to>
    <xdr:pic>
      <xdr:nvPicPr>
        <xdr:cNvPr id="11" name="Image 10">
          <a:hlinkClick xmlns:r="http://schemas.openxmlformats.org/officeDocument/2006/relationships" r:id="rId1"/>
          <a:extLst>
            <a:ext uri="{FF2B5EF4-FFF2-40B4-BE49-F238E27FC236}">
              <a16:creationId xmlns:a16="http://schemas.microsoft.com/office/drawing/2014/main" id="{A0E8F8C0-17D8-4E0E-A287-63DB64895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34881" y="18951726"/>
          <a:ext cx="865188" cy="865188"/>
        </a:xfrm>
        <a:prstGeom prst="rect">
          <a:avLst/>
        </a:prstGeom>
      </xdr:spPr>
    </xdr:pic>
    <xdr:clientData/>
  </xdr:twoCellAnchor>
  <xdr:twoCellAnchor editAs="oneCell">
    <xdr:from>
      <xdr:col>2</xdr:col>
      <xdr:colOff>967619</xdr:colOff>
      <xdr:row>120</xdr:row>
      <xdr:rowOff>219227</xdr:rowOff>
    </xdr:from>
    <xdr:to>
      <xdr:col>2</xdr:col>
      <xdr:colOff>1832807</xdr:colOff>
      <xdr:row>127</xdr:row>
      <xdr:rowOff>177273</xdr:rowOff>
    </xdr:to>
    <xdr:pic>
      <xdr:nvPicPr>
        <xdr:cNvPr id="12" name="Image 11">
          <a:hlinkClick xmlns:r="http://schemas.openxmlformats.org/officeDocument/2006/relationships" r:id="rId1"/>
          <a:extLst>
            <a:ext uri="{FF2B5EF4-FFF2-40B4-BE49-F238E27FC236}">
              <a16:creationId xmlns:a16="http://schemas.microsoft.com/office/drawing/2014/main" id="{B06DE8F5-76D2-457C-A74A-8C0201FE2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0298" y="27403275"/>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DD961639-A966-49FB-ACB0-8D4EE0A84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1319107"/>
          <a:ext cx="865188" cy="86518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95841AE1-953B-4302-9ED3-3E71EECAD4A6}"/>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50500C77-0659-4AD4-822E-87DA3A0583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566965</xdr:colOff>
      <xdr:row>17</xdr:row>
      <xdr:rowOff>158750</xdr:rowOff>
    </xdr:from>
    <xdr:to>
      <xdr:col>1</xdr:col>
      <xdr:colOff>1432153</xdr:colOff>
      <xdr:row>22</xdr:row>
      <xdr:rowOff>3402</xdr:rowOff>
    </xdr:to>
    <xdr:pic>
      <xdr:nvPicPr>
        <xdr:cNvPr id="8" name="Image 7">
          <a:hlinkClick xmlns:r="http://schemas.openxmlformats.org/officeDocument/2006/relationships" r:id="rId1"/>
          <a:extLst>
            <a:ext uri="{FF2B5EF4-FFF2-40B4-BE49-F238E27FC236}">
              <a16:creationId xmlns:a16="http://schemas.microsoft.com/office/drawing/2014/main" id="{BBBCEAF8-7766-49AC-8CAA-60DF57BF31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7382" y="5374821"/>
          <a:ext cx="865188" cy="865188"/>
        </a:xfrm>
        <a:prstGeom prst="rect">
          <a:avLst/>
        </a:prstGeom>
      </xdr:spPr>
    </xdr:pic>
    <xdr:clientData/>
  </xdr:twoCellAnchor>
  <xdr:twoCellAnchor editAs="oneCell">
    <xdr:from>
      <xdr:col>1</xdr:col>
      <xdr:colOff>763512</xdr:colOff>
      <xdr:row>31</xdr:row>
      <xdr:rowOff>158750</xdr:rowOff>
    </xdr:from>
    <xdr:to>
      <xdr:col>1</xdr:col>
      <xdr:colOff>1628700</xdr:colOff>
      <xdr:row>35</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BFA6B464-3AB0-4149-94B6-E90C9F4D4B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3929" y="10847917"/>
          <a:ext cx="865188" cy="865188"/>
        </a:xfrm>
        <a:prstGeom prst="rect">
          <a:avLst/>
        </a:prstGeom>
      </xdr:spPr>
    </xdr:pic>
    <xdr:clientData/>
  </xdr:twoCellAnchor>
  <xdr:twoCellAnchor editAs="oneCell">
    <xdr:from>
      <xdr:col>3</xdr:col>
      <xdr:colOff>937381</xdr:colOff>
      <xdr:row>87</xdr:row>
      <xdr:rowOff>113393</xdr:rowOff>
    </xdr:from>
    <xdr:to>
      <xdr:col>3</xdr:col>
      <xdr:colOff>1802569</xdr:colOff>
      <xdr:row>91</xdr:row>
      <xdr:rowOff>230188</xdr:rowOff>
    </xdr:to>
    <xdr:pic>
      <xdr:nvPicPr>
        <xdr:cNvPr id="10" name="Image 9">
          <a:hlinkClick xmlns:r="http://schemas.openxmlformats.org/officeDocument/2006/relationships" r:id="rId1"/>
          <a:extLst>
            <a:ext uri="{FF2B5EF4-FFF2-40B4-BE49-F238E27FC236}">
              <a16:creationId xmlns:a16="http://schemas.microsoft.com/office/drawing/2014/main" id="{EA676A20-51A1-4695-8D2B-B84497DB16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83691" y="16048869"/>
          <a:ext cx="865188" cy="865188"/>
        </a:xfrm>
        <a:prstGeom prst="rect">
          <a:avLst/>
        </a:prstGeom>
      </xdr:spPr>
    </xdr:pic>
    <xdr:clientData/>
  </xdr:twoCellAnchor>
  <xdr:twoCellAnchor editAs="oneCell">
    <xdr:from>
      <xdr:col>3</xdr:col>
      <xdr:colOff>975179</xdr:colOff>
      <xdr:row>97</xdr:row>
      <xdr:rowOff>30237</xdr:rowOff>
    </xdr:from>
    <xdr:to>
      <xdr:col>3</xdr:col>
      <xdr:colOff>1840367</xdr:colOff>
      <xdr:row>100</xdr:row>
      <xdr:rowOff>192390</xdr:rowOff>
    </xdr:to>
    <xdr:pic>
      <xdr:nvPicPr>
        <xdr:cNvPr id="11" name="Image 10">
          <a:hlinkClick xmlns:r="http://schemas.openxmlformats.org/officeDocument/2006/relationships" r:id="rId1"/>
          <a:extLst>
            <a:ext uri="{FF2B5EF4-FFF2-40B4-BE49-F238E27FC236}">
              <a16:creationId xmlns:a16="http://schemas.microsoft.com/office/drawing/2014/main" id="{7A225EF7-E4BB-49C5-8D7F-8B686138EB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21489" y="18037023"/>
          <a:ext cx="865188" cy="865188"/>
        </a:xfrm>
        <a:prstGeom prst="rect">
          <a:avLst/>
        </a:prstGeom>
      </xdr:spPr>
    </xdr:pic>
    <xdr:clientData/>
  </xdr:twoCellAnchor>
  <xdr:twoCellAnchor editAs="oneCell">
    <xdr:from>
      <xdr:col>2</xdr:col>
      <xdr:colOff>922262</xdr:colOff>
      <xdr:row>121</xdr:row>
      <xdr:rowOff>37797</xdr:rowOff>
    </xdr:from>
    <xdr:to>
      <xdr:col>2</xdr:col>
      <xdr:colOff>1787450</xdr:colOff>
      <xdr:row>127</xdr:row>
      <xdr:rowOff>245306</xdr:rowOff>
    </xdr:to>
    <xdr:pic>
      <xdr:nvPicPr>
        <xdr:cNvPr id="12" name="Image 11">
          <a:hlinkClick xmlns:r="http://schemas.openxmlformats.org/officeDocument/2006/relationships" r:id="rId1"/>
          <a:extLst>
            <a:ext uri="{FF2B5EF4-FFF2-40B4-BE49-F238E27FC236}">
              <a16:creationId xmlns:a16="http://schemas.microsoft.com/office/drawing/2014/main" id="{5E0DFDEC-06B3-422B-8E3A-C773CE28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6511249"/>
          <a:ext cx="865188" cy="865188"/>
        </a:xfrm>
        <a:prstGeom prst="rect">
          <a:avLst/>
        </a:prstGeom>
      </xdr:spPr>
    </xdr:pic>
    <xdr:clientData/>
  </xdr:twoCellAnchor>
  <xdr:twoCellAnchor editAs="oneCell">
    <xdr:from>
      <xdr:col>3</xdr:col>
      <xdr:colOff>0</xdr:colOff>
      <xdr:row>140</xdr:row>
      <xdr:rowOff>0</xdr:rowOff>
    </xdr:from>
    <xdr:to>
      <xdr:col>3</xdr:col>
      <xdr:colOff>865188</xdr:colOff>
      <xdr:row>144</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EFA7E917-1925-4177-9CC6-D1AD30D46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30177619"/>
          <a:ext cx="865188" cy="86518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2</xdr:col>
      <xdr:colOff>2667000</xdr:colOff>
      <xdr:row>115</xdr:row>
      <xdr:rowOff>47625</xdr:rowOff>
    </xdr:from>
    <xdr:to>
      <xdr:col>3</xdr:col>
      <xdr:colOff>2627313</xdr:colOff>
      <xdr:row>115</xdr:row>
      <xdr:rowOff>373062</xdr:rowOff>
    </xdr:to>
    <xdr:cxnSp macro="">
      <xdr:nvCxnSpPr>
        <xdr:cNvPr id="7" name="Connecteur : en arc 6">
          <a:extLst>
            <a:ext uri="{FF2B5EF4-FFF2-40B4-BE49-F238E27FC236}">
              <a16:creationId xmlns:a16="http://schemas.microsoft.com/office/drawing/2014/main" id="{0BEF63B3-6866-40B2-9FF6-C8DD394CB3A2}"/>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5" name="Image 4">
          <a:hlinkClick xmlns:r="http://schemas.openxmlformats.org/officeDocument/2006/relationships" r:id="rId1"/>
          <a:extLst>
            <a:ext uri="{FF2B5EF4-FFF2-40B4-BE49-F238E27FC236}">
              <a16:creationId xmlns:a16="http://schemas.microsoft.com/office/drawing/2014/main" id="{85E929B7-8964-4C46-AAB6-4DD64A4A5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506488</xdr:colOff>
      <xdr:row>17</xdr:row>
      <xdr:rowOff>181429</xdr:rowOff>
    </xdr:from>
    <xdr:to>
      <xdr:col>1</xdr:col>
      <xdr:colOff>1371676</xdr:colOff>
      <xdr:row>22</xdr:row>
      <xdr:rowOff>26081</xdr:rowOff>
    </xdr:to>
    <xdr:pic>
      <xdr:nvPicPr>
        <xdr:cNvPr id="8" name="Image 7">
          <a:hlinkClick xmlns:r="http://schemas.openxmlformats.org/officeDocument/2006/relationships" r:id="rId1"/>
          <a:extLst>
            <a:ext uri="{FF2B5EF4-FFF2-40B4-BE49-F238E27FC236}">
              <a16:creationId xmlns:a16="http://schemas.microsoft.com/office/drawing/2014/main" id="{B86E39D6-4E5D-421A-AD30-BE08BA344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6905" y="5397500"/>
          <a:ext cx="865188" cy="865188"/>
        </a:xfrm>
        <a:prstGeom prst="rect">
          <a:avLst/>
        </a:prstGeom>
      </xdr:spPr>
    </xdr:pic>
    <xdr:clientData/>
  </xdr:twoCellAnchor>
  <xdr:twoCellAnchor editAs="oneCell">
    <xdr:from>
      <xdr:col>1</xdr:col>
      <xdr:colOff>635000</xdr:colOff>
      <xdr:row>31</xdr:row>
      <xdr:rowOff>181429</xdr:rowOff>
    </xdr:from>
    <xdr:to>
      <xdr:col>1</xdr:col>
      <xdr:colOff>1500188</xdr:colOff>
      <xdr:row>35</xdr:row>
      <xdr:rowOff>162152</xdr:rowOff>
    </xdr:to>
    <xdr:pic>
      <xdr:nvPicPr>
        <xdr:cNvPr id="9" name="Image 8">
          <a:hlinkClick xmlns:r="http://schemas.openxmlformats.org/officeDocument/2006/relationships" r:id="rId1"/>
          <a:extLst>
            <a:ext uri="{FF2B5EF4-FFF2-40B4-BE49-F238E27FC236}">
              <a16:creationId xmlns:a16="http://schemas.microsoft.com/office/drawing/2014/main" id="{8DB354B6-81C4-40B6-8C3C-97B0EE1FDE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05417" y="9955893"/>
          <a:ext cx="865188" cy="865188"/>
        </a:xfrm>
        <a:prstGeom prst="rect">
          <a:avLst/>
        </a:prstGeom>
      </xdr:spPr>
    </xdr:pic>
    <xdr:clientData/>
  </xdr:twoCellAnchor>
  <xdr:twoCellAnchor editAs="oneCell">
    <xdr:from>
      <xdr:col>3</xdr:col>
      <xdr:colOff>1133929</xdr:colOff>
      <xdr:row>88</xdr:row>
      <xdr:rowOff>15119</xdr:rowOff>
    </xdr:from>
    <xdr:to>
      <xdr:col>3</xdr:col>
      <xdr:colOff>1999117</xdr:colOff>
      <xdr:row>92</xdr:row>
      <xdr:rowOff>78998</xdr:rowOff>
    </xdr:to>
    <xdr:pic>
      <xdr:nvPicPr>
        <xdr:cNvPr id="10" name="Image 9">
          <a:hlinkClick xmlns:r="http://schemas.openxmlformats.org/officeDocument/2006/relationships" r:id="rId1"/>
          <a:extLst>
            <a:ext uri="{FF2B5EF4-FFF2-40B4-BE49-F238E27FC236}">
              <a16:creationId xmlns:a16="http://schemas.microsoft.com/office/drawing/2014/main" id="{6EE7DE9A-F3FE-4117-A62E-B22F13C30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80239" y="15035893"/>
          <a:ext cx="865188" cy="865188"/>
        </a:xfrm>
        <a:prstGeom prst="rect">
          <a:avLst/>
        </a:prstGeom>
      </xdr:spPr>
    </xdr:pic>
    <xdr:clientData/>
  </xdr:twoCellAnchor>
  <xdr:twoCellAnchor editAs="oneCell">
    <xdr:from>
      <xdr:col>3</xdr:col>
      <xdr:colOff>1164168</xdr:colOff>
      <xdr:row>96</xdr:row>
      <xdr:rowOff>181428</xdr:rowOff>
    </xdr:from>
    <xdr:to>
      <xdr:col>3</xdr:col>
      <xdr:colOff>2029356</xdr:colOff>
      <xdr:row>100</xdr:row>
      <xdr:rowOff>162152</xdr:rowOff>
    </xdr:to>
    <xdr:pic>
      <xdr:nvPicPr>
        <xdr:cNvPr id="11" name="Image 10">
          <a:hlinkClick xmlns:r="http://schemas.openxmlformats.org/officeDocument/2006/relationships" r:id="rId1"/>
          <a:extLst>
            <a:ext uri="{FF2B5EF4-FFF2-40B4-BE49-F238E27FC236}">
              <a16:creationId xmlns:a16="http://schemas.microsoft.com/office/drawing/2014/main" id="{BB7B0DB9-72BA-4268-B670-764D28FC0C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10478" y="16910654"/>
          <a:ext cx="865188" cy="865188"/>
        </a:xfrm>
        <a:prstGeom prst="rect">
          <a:avLst/>
        </a:prstGeom>
      </xdr:spPr>
    </xdr:pic>
    <xdr:clientData/>
  </xdr:twoCellAnchor>
  <xdr:twoCellAnchor editAs="oneCell">
    <xdr:from>
      <xdr:col>2</xdr:col>
      <xdr:colOff>922262</xdr:colOff>
      <xdr:row>121</xdr:row>
      <xdr:rowOff>68036</xdr:rowOff>
    </xdr:from>
    <xdr:to>
      <xdr:col>2</xdr:col>
      <xdr:colOff>1787450</xdr:colOff>
      <xdr:row>127</xdr:row>
      <xdr:rowOff>275545</xdr:rowOff>
    </xdr:to>
    <xdr:pic>
      <xdr:nvPicPr>
        <xdr:cNvPr id="12" name="Image 11">
          <a:hlinkClick xmlns:r="http://schemas.openxmlformats.org/officeDocument/2006/relationships" r:id="rId1"/>
          <a:extLst>
            <a:ext uri="{FF2B5EF4-FFF2-40B4-BE49-F238E27FC236}">
              <a16:creationId xmlns:a16="http://schemas.microsoft.com/office/drawing/2014/main" id="{DC900800-0B62-43AC-AE5A-BF8645BB2C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484941" y="25445357"/>
          <a:ext cx="865188" cy="865188"/>
        </a:xfrm>
        <a:prstGeom prst="rect">
          <a:avLst/>
        </a:prstGeom>
      </xdr:spPr>
    </xdr:pic>
    <xdr:clientData/>
  </xdr:twoCellAnchor>
  <xdr:twoCellAnchor editAs="oneCell">
    <xdr:from>
      <xdr:col>3</xdr:col>
      <xdr:colOff>0</xdr:colOff>
      <xdr:row>141</xdr:row>
      <xdr:rowOff>0</xdr:rowOff>
    </xdr:from>
    <xdr:to>
      <xdr:col>3</xdr:col>
      <xdr:colOff>865188</xdr:colOff>
      <xdr:row>145</xdr:row>
      <xdr:rowOff>139474</xdr:rowOff>
    </xdr:to>
    <xdr:pic>
      <xdr:nvPicPr>
        <xdr:cNvPr id="13" name="Image 12">
          <a:hlinkClick xmlns:r="http://schemas.openxmlformats.org/officeDocument/2006/relationships" r:id="rId1"/>
          <a:extLst>
            <a:ext uri="{FF2B5EF4-FFF2-40B4-BE49-F238E27FC236}">
              <a16:creationId xmlns:a16="http://schemas.microsoft.com/office/drawing/2014/main" id="{1895A6B1-CC3E-44F2-8432-D123C2FCB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46310" y="29262917"/>
          <a:ext cx="865188" cy="86518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2</xdr:col>
      <xdr:colOff>2667000</xdr:colOff>
      <xdr:row>212</xdr:row>
      <xdr:rowOff>47625</xdr:rowOff>
    </xdr:from>
    <xdr:to>
      <xdr:col>3</xdr:col>
      <xdr:colOff>2627313</xdr:colOff>
      <xdr:row>212</xdr:row>
      <xdr:rowOff>373062</xdr:rowOff>
    </xdr:to>
    <xdr:cxnSp macro="">
      <xdr:nvCxnSpPr>
        <xdr:cNvPr id="7" name="Connecteur : en arc 6">
          <a:extLst>
            <a:ext uri="{FF2B5EF4-FFF2-40B4-BE49-F238E27FC236}">
              <a16:creationId xmlns:a16="http://schemas.microsoft.com/office/drawing/2014/main" id="{37574908-2ED9-443D-B444-7A4A8E11F79C}"/>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494084</xdr:colOff>
      <xdr:row>4</xdr:row>
      <xdr:rowOff>40513</xdr:rowOff>
    </xdr:to>
    <xdr:pic>
      <xdr:nvPicPr>
        <xdr:cNvPr id="8" name="Image 7">
          <a:hlinkClick xmlns:r="http://schemas.openxmlformats.org/officeDocument/2006/relationships" r:id="rId1"/>
          <a:extLst>
            <a:ext uri="{FF2B5EF4-FFF2-40B4-BE49-F238E27FC236}">
              <a16:creationId xmlns:a16="http://schemas.microsoft.com/office/drawing/2014/main" id="{D0FF89FE-D56F-44BF-B9C4-E1D6D889C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63896"/>
          <a:ext cx="865188" cy="865188"/>
        </a:xfrm>
        <a:prstGeom prst="rect">
          <a:avLst/>
        </a:prstGeom>
      </xdr:spPr>
    </xdr:pic>
    <xdr:clientData/>
  </xdr:twoCellAnchor>
  <xdr:twoCellAnchor editAs="oneCell">
    <xdr:from>
      <xdr:col>1</xdr:col>
      <xdr:colOff>569026</xdr:colOff>
      <xdr:row>17</xdr:row>
      <xdr:rowOff>107208</xdr:rowOff>
    </xdr:from>
    <xdr:to>
      <xdr:col>1</xdr:col>
      <xdr:colOff>1434214</xdr:colOff>
      <xdr:row>21</xdr:row>
      <xdr:rowOff>81747</xdr:rowOff>
    </xdr:to>
    <xdr:pic>
      <xdr:nvPicPr>
        <xdr:cNvPr id="9" name="Image 8">
          <a:hlinkClick xmlns:r="http://schemas.openxmlformats.org/officeDocument/2006/relationships" r:id="rId1"/>
          <a:extLst>
            <a:ext uri="{FF2B5EF4-FFF2-40B4-BE49-F238E27FC236}">
              <a16:creationId xmlns:a16="http://schemas.microsoft.com/office/drawing/2014/main" id="{2E4C79B7-3941-4E77-B6D3-E0295A8BA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0130" y="5937663"/>
          <a:ext cx="865188" cy="865188"/>
        </a:xfrm>
        <a:prstGeom prst="rect">
          <a:avLst/>
        </a:prstGeom>
      </xdr:spPr>
    </xdr:pic>
    <xdr:clientData/>
  </xdr:twoCellAnchor>
  <xdr:twoCellAnchor editAs="oneCell">
    <xdr:from>
      <xdr:col>1</xdr:col>
      <xdr:colOff>593767</xdr:colOff>
      <xdr:row>29</xdr:row>
      <xdr:rowOff>536039</xdr:rowOff>
    </xdr:from>
    <xdr:to>
      <xdr:col>1</xdr:col>
      <xdr:colOff>1458955</xdr:colOff>
      <xdr:row>32</xdr:row>
      <xdr:rowOff>7526</xdr:rowOff>
    </xdr:to>
    <xdr:pic>
      <xdr:nvPicPr>
        <xdr:cNvPr id="10" name="Image 9">
          <a:hlinkClick xmlns:r="http://schemas.openxmlformats.org/officeDocument/2006/relationships" r:id="rId1"/>
          <a:extLst>
            <a:ext uri="{FF2B5EF4-FFF2-40B4-BE49-F238E27FC236}">
              <a16:creationId xmlns:a16="http://schemas.microsoft.com/office/drawing/2014/main" id="{CF9A7177-FAB8-41D4-ABAA-6D7D6AF88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1" y="10712533"/>
          <a:ext cx="865188" cy="865188"/>
        </a:xfrm>
        <a:prstGeom prst="rect">
          <a:avLst/>
        </a:prstGeom>
      </xdr:spPr>
    </xdr:pic>
    <xdr:clientData/>
  </xdr:twoCellAnchor>
  <xdr:twoCellAnchor editAs="oneCell">
    <xdr:from>
      <xdr:col>1</xdr:col>
      <xdr:colOff>544286</xdr:colOff>
      <xdr:row>40</xdr:row>
      <xdr:rowOff>709221</xdr:rowOff>
    </xdr:from>
    <xdr:to>
      <xdr:col>1</xdr:col>
      <xdr:colOff>1409474</xdr:colOff>
      <xdr:row>42</xdr:row>
      <xdr:rowOff>131227</xdr:rowOff>
    </xdr:to>
    <xdr:pic>
      <xdr:nvPicPr>
        <xdr:cNvPr id="11" name="Image 10">
          <a:hlinkClick xmlns:r="http://schemas.openxmlformats.org/officeDocument/2006/relationships" r:id="rId1"/>
          <a:extLst>
            <a:ext uri="{FF2B5EF4-FFF2-40B4-BE49-F238E27FC236}">
              <a16:creationId xmlns:a16="http://schemas.microsoft.com/office/drawing/2014/main" id="{7569CEFB-830F-430B-9388-392326A88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5390" y="15619351"/>
          <a:ext cx="865188" cy="865188"/>
        </a:xfrm>
        <a:prstGeom prst="rect">
          <a:avLst/>
        </a:prstGeom>
      </xdr:spPr>
    </xdr:pic>
    <xdr:clientData/>
  </xdr:twoCellAnchor>
  <xdr:twoCellAnchor editAs="oneCell">
    <xdr:from>
      <xdr:col>1</xdr:col>
      <xdr:colOff>503052</xdr:colOff>
      <xdr:row>51</xdr:row>
      <xdr:rowOff>494805</xdr:rowOff>
    </xdr:from>
    <xdr:to>
      <xdr:col>1</xdr:col>
      <xdr:colOff>1368240</xdr:colOff>
      <xdr:row>53</xdr:row>
      <xdr:rowOff>147720</xdr:rowOff>
    </xdr:to>
    <xdr:pic>
      <xdr:nvPicPr>
        <xdr:cNvPr id="12" name="Image 11">
          <a:hlinkClick xmlns:r="http://schemas.openxmlformats.org/officeDocument/2006/relationships" r:id="rId1"/>
          <a:extLst>
            <a:ext uri="{FF2B5EF4-FFF2-40B4-BE49-F238E27FC236}">
              <a16:creationId xmlns:a16="http://schemas.microsoft.com/office/drawing/2014/main" id="{13628CA8-0FC4-4A0F-8C47-FCE8F5BD2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74156" y="19511818"/>
          <a:ext cx="865188" cy="865188"/>
        </a:xfrm>
        <a:prstGeom prst="rect">
          <a:avLst/>
        </a:prstGeom>
      </xdr:spPr>
    </xdr:pic>
    <xdr:clientData/>
  </xdr:twoCellAnchor>
  <xdr:twoCellAnchor editAs="oneCell">
    <xdr:from>
      <xdr:col>1</xdr:col>
      <xdr:colOff>519545</xdr:colOff>
      <xdr:row>62</xdr:row>
      <xdr:rowOff>437078</xdr:rowOff>
    </xdr:from>
    <xdr:to>
      <xdr:col>1</xdr:col>
      <xdr:colOff>1384733</xdr:colOff>
      <xdr:row>64</xdr:row>
      <xdr:rowOff>89993</xdr:rowOff>
    </xdr:to>
    <xdr:pic>
      <xdr:nvPicPr>
        <xdr:cNvPr id="13" name="Image 12">
          <a:hlinkClick xmlns:r="http://schemas.openxmlformats.org/officeDocument/2006/relationships" r:id="rId1"/>
          <a:extLst>
            <a:ext uri="{FF2B5EF4-FFF2-40B4-BE49-F238E27FC236}">
              <a16:creationId xmlns:a16="http://schemas.microsoft.com/office/drawing/2014/main" id="{75097CBF-7703-4A65-B384-C9CC8FE3D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649" y="24393896"/>
          <a:ext cx="865188" cy="865188"/>
        </a:xfrm>
        <a:prstGeom prst="rect">
          <a:avLst/>
        </a:prstGeom>
      </xdr:spPr>
    </xdr:pic>
    <xdr:clientData/>
  </xdr:twoCellAnchor>
  <xdr:twoCellAnchor editAs="oneCell">
    <xdr:from>
      <xdr:col>1</xdr:col>
      <xdr:colOff>775195</xdr:colOff>
      <xdr:row>73</xdr:row>
      <xdr:rowOff>1880260</xdr:rowOff>
    </xdr:from>
    <xdr:to>
      <xdr:col>1</xdr:col>
      <xdr:colOff>1640383</xdr:colOff>
      <xdr:row>76</xdr:row>
      <xdr:rowOff>213695</xdr:rowOff>
    </xdr:to>
    <xdr:pic>
      <xdr:nvPicPr>
        <xdr:cNvPr id="14" name="Image 13">
          <a:hlinkClick xmlns:r="http://schemas.openxmlformats.org/officeDocument/2006/relationships" r:id="rId1"/>
          <a:extLst>
            <a:ext uri="{FF2B5EF4-FFF2-40B4-BE49-F238E27FC236}">
              <a16:creationId xmlns:a16="http://schemas.microsoft.com/office/drawing/2014/main" id="{67C0F552-2CFE-43D1-ABF1-11935B2F17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6299" y="31131494"/>
          <a:ext cx="865188" cy="865188"/>
        </a:xfrm>
        <a:prstGeom prst="rect">
          <a:avLst/>
        </a:prstGeom>
      </xdr:spPr>
    </xdr:pic>
    <xdr:clientData/>
  </xdr:twoCellAnchor>
  <xdr:twoCellAnchor editAs="oneCell">
    <xdr:from>
      <xdr:col>1</xdr:col>
      <xdr:colOff>659740</xdr:colOff>
      <xdr:row>85</xdr:row>
      <xdr:rowOff>222662</xdr:rowOff>
    </xdr:from>
    <xdr:to>
      <xdr:col>1</xdr:col>
      <xdr:colOff>1524928</xdr:colOff>
      <xdr:row>89</xdr:row>
      <xdr:rowOff>164214</xdr:rowOff>
    </xdr:to>
    <xdr:pic>
      <xdr:nvPicPr>
        <xdr:cNvPr id="15" name="Image 14">
          <a:hlinkClick xmlns:r="http://schemas.openxmlformats.org/officeDocument/2006/relationships" r:id="rId1"/>
          <a:extLst>
            <a:ext uri="{FF2B5EF4-FFF2-40B4-BE49-F238E27FC236}">
              <a16:creationId xmlns:a16="http://schemas.microsoft.com/office/drawing/2014/main" id="{F08F80A9-5E38-4737-A02E-40C8C885A7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30844" y="35485779"/>
          <a:ext cx="865188" cy="865188"/>
        </a:xfrm>
        <a:prstGeom prst="rect">
          <a:avLst/>
        </a:prstGeom>
      </xdr:spPr>
    </xdr:pic>
    <xdr:clientData/>
  </xdr:twoCellAnchor>
  <xdr:twoCellAnchor editAs="oneCell">
    <xdr:from>
      <xdr:col>1</xdr:col>
      <xdr:colOff>700974</xdr:colOff>
      <xdr:row>99</xdr:row>
      <xdr:rowOff>24741</xdr:rowOff>
    </xdr:from>
    <xdr:to>
      <xdr:col>1</xdr:col>
      <xdr:colOff>1566162</xdr:colOff>
      <xdr:row>103</xdr:row>
      <xdr:rowOff>48760</xdr:rowOff>
    </xdr:to>
    <xdr:pic>
      <xdr:nvPicPr>
        <xdr:cNvPr id="16" name="Image 15">
          <a:hlinkClick xmlns:r="http://schemas.openxmlformats.org/officeDocument/2006/relationships" r:id="rId1"/>
          <a:extLst>
            <a:ext uri="{FF2B5EF4-FFF2-40B4-BE49-F238E27FC236}">
              <a16:creationId xmlns:a16="http://schemas.microsoft.com/office/drawing/2014/main" id="{88888A8F-825D-45BA-B7C1-9B630162E0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72078" y="39378247"/>
          <a:ext cx="865188" cy="865188"/>
        </a:xfrm>
        <a:prstGeom prst="rect">
          <a:avLst/>
        </a:prstGeom>
      </xdr:spPr>
    </xdr:pic>
    <xdr:clientData/>
  </xdr:twoCellAnchor>
  <xdr:twoCellAnchor editAs="oneCell">
    <xdr:from>
      <xdr:col>1</xdr:col>
      <xdr:colOff>618507</xdr:colOff>
      <xdr:row>111</xdr:row>
      <xdr:rowOff>214415</xdr:rowOff>
    </xdr:from>
    <xdr:to>
      <xdr:col>1</xdr:col>
      <xdr:colOff>1483695</xdr:colOff>
      <xdr:row>115</xdr:row>
      <xdr:rowOff>155966</xdr:rowOff>
    </xdr:to>
    <xdr:pic>
      <xdr:nvPicPr>
        <xdr:cNvPr id="17" name="Image 16">
          <a:hlinkClick xmlns:r="http://schemas.openxmlformats.org/officeDocument/2006/relationships" r:id="rId1"/>
          <a:extLst>
            <a:ext uri="{FF2B5EF4-FFF2-40B4-BE49-F238E27FC236}">
              <a16:creationId xmlns:a16="http://schemas.microsoft.com/office/drawing/2014/main" id="{7E5F949F-393F-4662-9A6E-76545B0190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9611" y="43551103"/>
          <a:ext cx="865188" cy="865188"/>
        </a:xfrm>
        <a:prstGeom prst="rect">
          <a:avLst/>
        </a:prstGeom>
      </xdr:spPr>
    </xdr:pic>
    <xdr:clientData/>
  </xdr:twoCellAnchor>
  <xdr:twoCellAnchor editAs="oneCell">
    <xdr:from>
      <xdr:col>1</xdr:col>
      <xdr:colOff>486559</xdr:colOff>
      <xdr:row>124</xdr:row>
      <xdr:rowOff>329870</xdr:rowOff>
    </xdr:from>
    <xdr:to>
      <xdr:col>1</xdr:col>
      <xdr:colOff>1351747</xdr:colOff>
      <xdr:row>127</xdr:row>
      <xdr:rowOff>32266</xdr:rowOff>
    </xdr:to>
    <xdr:pic>
      <xdr:nvPicPr>
        <xdr:cNvPr id="18" name="Image 17">
          <a:hlinkClick xmlns:r="http://schemas.openxmlformats.org/officeDocument/2006/relationships" r:id="rId1"/>
          <a:extLst>
            <a:ext uri="{FF2B5EF4-FFF2-40B4-BE49-F238E27FC236}">
              <a16:creationId xmlns:a16="http://schemas.microsoft.com/office/drawing/2014/main" id="{7A900E06-D437-4697-B276-E870B4EC4C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7663" y="47913636"/>
          <a:ext cx="865188" cy="865188"/>
        </a:xfrm>
        <a:prstGeom prst="rect">
          <a:avLst/>
        </a:prstGeom>
      </xdr:spPr>
    </xdr:pic>
    <xdr:clientData/>
  </xdr:twoCellAnchor>
  <xdr:twoCellAnchor editAs="oneCell">
    <xdr:from>
      <xdr:col>1</xdr:col>
      <xdr:colOff>684480</xdr:colOff>
      <xdr:row>135</xdr:row>
      <xdr:rowOff>74220</xdr:rowOff>
    </xdr:from>
    <xdr:to>
      <xdr:col>1</xdr:col>
      <xdr:colOff>1549668</xdr:colOff>
      <xdr:row>138</xdr:row>
      <xdr:rowOff>7525</xdr:rowOff>
    </xdr:to>
    <xdr:pic>
      <xdr:nvPicPr>
        <xdr:cNvPr id="19" name="Image 18">
          <a:hlinkClick xmlns:r="http://schemas.openxmlformats.org/officeDocument/2006/relationships" r:id="rId1"/>
          <a:extLst>
            <a:ext uri="{FF2B5EF4-FFF2-40B4-BE49-F238E27FC236}">
              <a16:creationId xmlns:a16="http://schemas.microsoft.com/office/drawing/2014/main" id="{5CD7F24E-DF25-418E-ACA9-716064960A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55584" y="51847337"/>
          <a:ext cx="865188" cy="865188"/>
        </a:xfrm>
        <a:prstGeom prst="rect">
          <a:avLst/>
        </a:prstGeom>
      </xdr:spPr>
    </xdr:pic>
    <xdr:clientData/>
  </xdr:twoCellAnchor>
  <xdr:twoCellAnchor editAs="oneCell">
    <xdr:from>
      <xdr:col>1</xdr:col>
      <xdr:colOff>511298</xdr:colOff>
      <xdr:row>148</xdr:row>
      <xdr:rowOff>49481</xdr:rowOff>
    </xdr:from>
    <xdr:to>
      <xdr:col>1</xdr:col>
      <xdr:colOff>1376486</xdr:colOff>
      <xdr:row>152</xdr:row>
      <xdr:rowOff>73501</xdr:rowOff>
    </xdr:to>
    <xdr:pic>
      <xdr:nvPicPr>
        <xdr:cNvPr id="20" name="Image 19">
          <a:hlinkClick xmlns:r="http://schemas.openxmlformats.org/officeDocument/2006/relationships" r:id="rId1"/>
          <a:extLst>
            <a:ext uri="{FF2B5EF4-FFF2-40B4-BE49-F238E27FC236}">
              <a16:creationId xmlns:a16="http://schemas.microsoft.com/office/drawing/2014/main" id="{330638A8-CFCE-45A6-BE08-8020771C0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82402" y="57850975"/>
          <a:ext cx="865188" cy="865188"/>
        </a:xfrm>
        <a:prstGeom prst="rect">
          <a:avLst/>
        </a:prstGeom>
      </xdr:spPr>
    </xdr:pic>
    <xdr:clientData/>
  </xdr:twoCellAnchor>
  <xdr:twoCellAnchor editAs="oneCell">
    <xdr:from>
      <xdr:col>1</xdr:col>
      <xdr:colOff>593766</xdr:colOff>
      <xdr:row>159</xdr:row>
      <xdr:rowOff>742208</xdr:rowOff>
    </xdr:from>
    <xdr:to>
      <xdr:col>1</xdr:col>
      <xdr:colOff>1458954</xdr:colOff>
      <xdr:row>161</xdr:row>
      <xdr:rowOff>164214</xdr:rowOff>
    </xdr:to>
    <xdr:pic>
      <xdr:nvPicPr>
        <xdr:cNvPr id="21" name="Image 20">
          <a:hlinkClick xmlns:r="http://schemas.openxmlformats.org/officeDocument/2006/relationships" r:id="rId1"/>
          <a:extLst>
            <a:ext uri="{FF2B5EF4-FFF2-40B4-BE49-F238E27FC236}">
              <a16:creationId xmlns:a16="http://schemas.microsoft.com/office/drawing/2014/main" id="{D9E2524B-D318-412B-9185-A4DBCC519C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4870" y="63491753"/>
          <a:ext cx="865188" cy="865188"/>
        </a:xfrm>
        <a:prstGeom prst="rect">
          <a:avLst/>
        </a:prstGeom>
      </xdr:spPr>
    </xdr:pic>
    <xdr:clientData/>
  </xdr:twoCellAnchor>
  <xdr:twoCellAnchor editAs="oneCell">
    <xdr:from>
      <xdr:col>1</xdr:col>
      <xdr:colOff>0</xdr:colOff>
      <xdr:row>164</xdr:row>
      <xdr:rowOff>0</xdr:rowOff>
    </xdr:from>
    <xdr:to>
      <xdr:col>1</xdr:col>
      <xdr:colOff>865188</xdr:colOff>
      <xdr:row>167</xdr:row>
      <xdr:rowOff>48759</xdr:rowOff>
    </xdr:to>
    <xdr:pic>
      <xdr:nvPicPr>
        <xdr:cNvPr id="22" name="Image 21">
          <a:hlinkClick xmlns:r="http://schemas.openxmlformats.org/officeDocument/2006/relationships" r:id="rId1"/>
          <a:extLst>
            <a:ext uri="{FF2B5EF4-FFF2-40B4-BE49-F238E27FC236}">
              <a16:creationId xmlns:a16="http://schemas.microsoft.com/office/drawing/2014/main" id="{70EF12B4-9500-4931-B19F-7B1558202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5256558"/>
          <a:ext cx="865188" cy="865188"/>
        </a:xfrm>
        <a:prstGeom prst="rect">
          <a:avLst/>
        </a:prstGeom>
      </xdr:spPr>
    </xdr:pic>
    <xdr:clientData/>
  </xdr:twoCellAnchor>
  <xdr:twoCellAnchor editAs="oneCell">
    <xdr:from>
      <xdr:col>1</xdr:col>
      <xdr:colOff>0</xdr:colOff>
      <xdr:row>169</xdr:row>
      <xdr:rowOff>8247</xdr:rowOff>
    </xdr:from>
    <xdr:to>
      <xdr:col>1</xdr:col>
      <xdr:colOff>865188</xdr:colOff>
      <xdr:row>170</xdr:row>
      <xdr:rowOff>419863</xdr:rowOff>
    </xdr:to>
    <xdr:pic>
      <xdr:nvPicPr>
        <xdr:cNvPr id="23" name="Image 22">
          <a:hlinkClick xmlns:r="http://schemas.openxmlformats.org/officeDocument/2006/relationships" r:id="rId1"/>
          <a:extLst>
            <a:ext uri="{FF2B5EF4-FFF2-40B4-BE49-F238E27FC236}">
              <a16:creationId xmlns:a16="http://schemas.microsoft.com/office/drawing/2014/main" id="{6A08AA35-E703-4A26-8925-111918E8F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7235779"/>
          <a:ext cx="865188" cy="865188"/>
        </a:xfrm>
        <a:prstGeom prst="rect">
          <a:avLst/>
        </a:prstGeom>
      </xdr:spPr>
    </xdr:pic>
    <xdr:clientData/>
  </xdr:twoCellAnchor>
  <xdr:twoCellAnchor editAs="oneCell">
    <xdr:from>
      <xdr:col>1</xdr:col>
      <xdr:colOff>0</xdr:colOff>
      <xdr:row>175</xdr:row>
      <xdr:rowOff>0</xdr:rowOff>
    </xdr:from>
    <xdr:to>
      <xdr:col>1</xdr:col>
      <xdr:colOff>865188</xdr:colOff>
      <xdr:row>176</xdr:row>
      <xdr:rowOff>180708</xdr:rowOff>
    </xdr:to>
    <xdr:pic>
      <xdr:nvPicPr>
        <xdr:cNvPr id="24" name="Image 23">
          <a:hlinkClick xmlns:r="http://schemas.openxmlformats.org/officeDocument/2006/relationships" r:id="rId1"/>
          <a:extLst>
            <a:ext uri="{FF2B5EF4-FFF2-40B4-BE49-F238E27FC236}">
              <a16:creationId xmlns:a16="http://schemas.microsoft.com/office/drawing/2014/main" id="{49DF8B64-04CB-42EE-B677-3D0D1E179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71104" y="69652078"/>
          <a:ext cx="865188" cy="865188"/>
        </a:xfrm>
        <a:prstGeom prst="rect">
          <a:avLst/>
        </a:prstGeom>
      </xdr:spPr>
    </xdr:pic>
    <xdr:clientData/>
  </xdr:twoCellAnchor>
  <xdr:twoCellAnchor editAs="oneCell">
    <xdr:from>
      <xdr:col>3</xdr:col>
      <xdr:colOff>824676</xdr:colOff>
      <xdr:row>185</xdr:row>
      <xdr:rowOff>8247</xdr:rowOff>
    </xdr:from>
    <xdr:to>
      <xdr:col>3</xdr:col>
      <xdr:colOff>1689864</xdr:colOff>
      <xdr:row>189</xdr:row>
      <xdr:rowOff>73500</xdr:rowOff>
    </xdr:to>
    <xdr:pic>
      <xdr:nvPicPr>
        <xdr:cNvPr id="25" name="Image 24">
          <a:hlinkClick xmlns:r="http://schemas.openxmlformats.org/officeDocument/2006/relationships" r:id="rId1"/>
          <a:extLst>
            <a:ext uri="{FF2B5EF4-FFF2-40B4-BE49-F238E27FC236}">
              <a16:creationId xmlns:a16="http://schemas.microsoft.com/office/drawing/2014/main" id="{9DA55861-2436-4AB9-A45B-6852B62DF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7858" y="73025000"/>
          <a:ext cx="865188" cy="865188"/>
        </a:xfrm>
        <a:prstGeom prst="rect">
          <a:avLst/>
        </a:prstGeom>
      </xdr:spPr>
    </xdr:pic>
    <xdr:clientData/>
  </xdr:twoCellAnchor>
  <xdr:twoCellAnchor editAs="oneCell">
    <xdr:from>
      <xdr:col>3</xdr:col>
      <xdr:colOff>907143</xdr:colOff>
      <xdr:row>193</xdr:row>
      <xdr:rowOff>107208</xdr:rowOff>
    </xdr:from>
    <xdr:to>
      <xdr:col>3</xdr:col>
      <xdr:colOff>1772331</xdr:colOff>
      <xdr:row>197</xdr:row>
      <xdr:rowOff>98240</xdr:rowOff>
    </xdr:to>
    <xdr:pic>
      <xdr:nvPicPr>
        <xdr:cNvPr id="26" name="Image 25">
          <a:hlinkClick xmlns:r="http://schemas.openxmlformats.org/officeDocument/2006/relationships" r:id="rId1"/>
          <a:extLst>
            <a:ext uri="{FF2B5EF4-FFF2-40B4-BE49-F238E27FC236}">
              <a16:creationId xmlns:a16="http://schemas.microsoft.com/office/drawing/2014/main" id="{9D1D0256-037D-4A0B-B97D-87D67E4427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0325" y="74831039"/>
          <a:ext cx="865188" cy="865188"/>
        </a:xfrm>
        <a:prstGeom prst="rect">
          <a:avLst/>
        </a:prstGeom>
      </xdr:spPr>
    </xdr:pic>
    <xdr:clientData/>
  </xdr:twoCellAnchor>
  <xdr:twoCellAnchor editAs="oneCell">
    <xdr:from>
      <xdr:col>2</xdr:col>
      <xdr:colOff>973116</xdr:colOff>
      <xdr:row>222</xdr:row>
      <xdr:rowOff>49481</xdr:rowOff>
    </xdr:from>
    <xdr:to>
      <xdr:col>2</xdr:col>
      <xdr:colOff>1838304</xdr:colOff>
      <xdr:row>225</xdr:row>
      <xdr:rowOff>139474</xdr:rowOff>
    </xdr:to>
    <xdr:pic>
      <xdr:nvPicPr>
        <xdr:cNvPr id="27" name="Image 26">
          <a:hlinkClick xmlns:r="http://schemas.openxmlformats.org/officeDocument/2006/relationships" r:id="rId1"/>
          <a:extLst>
            <a:ext uri="{FF2B5EF4-FFF2-40B4-BE49-F238E27FC236}">
              <a16:creationId xmlns:a16="http://schemas.microsoft.com/office/drawing/2014/main" id="{5124377C-D35C-4630-9F00-6ACFE156F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537856" y="83869481"/>
          <a:ext cx="865188" cy="865188"/>
        </a:xfrm>
        <a:prstGeom prst="rect">
          <a:avLst/>
        </a:prstGeom>
      </xdr:spPr>
    </xdr:pic>
    <xdr:clientData/>
  </xdr:twoCellAnchor>
  <xdr:twoCellAnchor editAs="oneCell">
    <xdr:from>
      <xdr:col>3</xdr:col>
      <xdr:colOff>0</xdr:colOff>
      <xdr:row>238</xdr:row>
      <xdr:rowOff>0</xdr:rowOff>
    </xdr:from>
    <xdr:to>
      <xdr:col>3</xdr:col>
      <xdr:colOff>865188</xdr:colOff>
      <xdr:row>242</xdr:row>
      <xdr:rowOff>139474</xdr:rowOff>
    </xdr:to>
    <xdr:pic>
      <xdr:nvPicPr>
        <xdr:cNvPr id="28" name="Image 27">
          <a:hlinkClick xmlns:r="http://schemas.openxmlformats.org/officeDocument/2006/relationships" r:id="rId1"/>
          <a:extLst>
            <a:ext uri="{FF2B5EF4-FFF2-40B4-BE49-F238E27FC236}">
              <a16:creationId xmlns:a16="http://schemas.microsoft.com/office/drawing/2014/main" id="{481A4C6E-2551-40DB-BB6E-1FE581D0A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253182" y="87531039"/>
          <a:ext cx="865188" cy="865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2667000</xdr:colOff>
      <xdr:row>118</xdr:row>
      <xdr:rowOff>47625</xdr:rowOff>
    </xdr:from>
    <xdr:to>
      <xdr:col>3</xdr:col>
      <xdr:colOff>2627313</xdr:colOff>
      <xdr:row>118</xdr:row>
      <xdr:rowOff>373062</xdr:rowOff>
    </xdr:to>
    <xdr:cxnSp macro="">
      <xdr:nvCxnSpPr>
        <xdr:cNvPr id="8" name="Connecteur : en arc 7">
          <a:extLst>
            <a:ext uri="{FF2B5EF4-FFF2-40B4-BE49-F238E27FC236}">
              <a16:creationId xmlns:a16="http://schemas.microsoft.com/office/drawing/2014/main" id="{D57385D3-4013-4E98-8EFB-41B5830839E1}"/>
            </a:ext>
          </a:extLst>
        </xdr:cNvPr>
        <xdr:cNvCxnSpPr/>
      </xdr:nvCxnSpPr>
      <xdr:spPr>
        <a:xfrm flipV="1">
          <a:off x="5226050" y="22869525"/>
          <a:ext cx="2646363" cy="325437"/>
        </a:xfrm>
        <a:prstGeom prst="curvedConnector3">
          <a:avLst/>
        </a:prstGeom>
        <a:ln w="825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0</xdr:rowOff>
    </xdr:from>
    <xdr:to>
      <xdr:col>1</xdr:col>
      <xdr:colOff>494771</xdr:colOff>
      <xdr:row>4</xdr:row>
      <xdr:rowOff>48759</xdr:rowOff>
    </xdr:to>
    <xdr:pic>
      <xdr:nvPicPr>
        <xdr:cNvPr id="3" name="Image 2">
          <a:hlinkClick xmlns:r="http://schemas.openxmlformats.org/officeDocument/2006/relationships" r:id="rId1"/>
          <a:extLst>
            <a:ext uri="{FF2B5EF4-FFF2-40B4-BE49-F238E27FC236}">
              <a16:creationId xmlns:a16="http://schemas.microsoft.com/office/drawing/2014/main" id="{F156D9D7-7CE9-4502-A5A2-0B25CC156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2619"/>
          <a:ext cx="865188" cy="865188"/>
        </a:xfrm>
        <a:prstGeom prst="rect">
          <a:avLst/>
        </a:prstGeom>
      </xdr:spPr>
    </xdr:pic>
    <xdr:clientData/>
  </xdr:twoCellAnchor>
  <xdr:twoCellAnchor editAs="oneCell">
    <xdr:from>
      <xdr:col>1</xdr:col>
      <xdr:colOff>483809</xdr:colOff>
      <xdr:row>17</xdr:row>
      <xdr:rowOff>0</xdr:rowOff>
    </xdr:from>
    <xdr:to>
      <xdr:col>1</xdr:col>
      <xdr:colOff>1348997</xdr:colOff>
      <xdr:row>21</xdr:row>
      <xdr:rowOff>139474</xdr:rowOff>
    </xdr:to>
    <xdr:pic>
      <xdr:nvPicPr>
        <xdr:cNvPr id="9" name="Image 8">
          <a:hlinkClick xmlns:r="http://schemas.openxmlformats.org/officeDocument/2006/relationships" r:id="rId1"/>
          <a:extLst>
            <a:ext uri="{FF2B5EF4-FFF2-40B4-BE49-F238E27FC236}">
              <a16:creationId xmlns:a16="http://schemas.microsoft.com/office/drawing/2014/main" id="{5A758AEA-1D3C-4BCF-9D25-EEE6E8A78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54226" y="5669643"/>
          <a:ext cx="865188" cy="865188"/>
        </a:xfrm>
        <a:prstGeom prst="rect">
          <a:avLst/>
        </a:prstGeom>
      </xdr:spPr>
    </xdr:pic>
    <xdr:clientData/>
  </xdr:twoCellAnchor>
  <xdr:twoCellAnchor editAs="oneCell">
    <xdr:from>
      <xdr:col>1</xdr:col>
      <xdr:colOff>725714</xdr:colOff>
      <xdr:row>32</xdr:row>
      <xdr:rowOff>7560</xdr:rowOff>
    </xdr:from>
    <xdr:to>
      <xdr:col>1</xdr:col>
      <xdr:colOff>1590902</xdr:colOff>
      <xdr:row>36</xdr:row>
      <xdr:rowOff>101676</xdr:rowOff>
    </xdr:to>
    <xdr:pic>
      <xdr:nvPicPr>
        <xdr:cNvPr id="10" name="Image 9">
          <a:hlinkClick xmlns:r="http://schemas.openxmlformats.org/officeDocument/2006/relationships" r:id="rId1"/>
          <a:extLst>
            <a:ext uri="{FF2B5EF4-FFF2-40B4-BE49-F238E27FC236}">
              <a16:creationId xmlns:a16="http://schemas.microsoft.com/office/drawing/2014/main" id="{6C817602-01E3-4B00-852F-4EB46BE70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96131" y="11906250"/>
          <a:ext cx="865188" cy="865188"/>
        </a:xfrm>
        <a:prstGeom prst="rect">
          <a:avLst/>
        </a:prstGeom>
      </xdr:spPr>
    </xdr:pic>
    <xdr:clientData/>
  </xdr:twoCellAnchor>
  <xdr:twoCellAnchor editAs="oneCell">
    <xdr:from>
      <xdr:col>1</xdr:col>
      <xdr:colOff>733273</xdr:colOff>
      <xdr:row>48</xdr:row>
      <xdr:rowOff>181428</xdr:rowOff>
    </xdr:from>
    <xdr:to>
      <xdr:col>1</xdr:col>
      <xdr:colOff>1598461</xdr:colOff>
      <xdr:row>53</xdr:row>
      <xdr:rowOff>26080</xdr:rowOff>
    </xdr:to>
    <xdr:pic>
      <xdr:nvPicPr>
        <xdr:cNvPr id="11" name="Image 10">
          <a:hlinkClick xmlns:r="http://schemas.openxmlformats.org/officeDocument/2006/relationships" r:id="rId1"/>
          <a:extLst>
            <a:ext uri="{FF2B5EF4-FFF2-40B4-BE49-F238E27FC236}">
              <a16:creationId xmlns:a16="http://schemas.microsoft.com/office/drawing/2014/main" id="{8D446CEA-4C9F-4E5B-B884-A8C1D587A4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3690" y="16850178"/>
          <a:ext cx="865188" cy="865188"/>
        </a:xfrm>
        <a:prstGeom prst="rect">
          <a:avLst/>
        </a:prstGeom>
      </xdr:spPr>
    </xdr:pic>
    <xdr:clientData/>
  </xdr:twoCellAnchor>
  <xdr:twoCellAnchor editAs="oneCell">
    <xdr:from>
      <xdr:col>1</xdr:col>
      <xdr:colOff>657678</xdr:colOff>
      <xdr:row>65</xdr:row>
      <xdr:rowOff>37797</xdr:rowOff>
    </xdr:from>
    <xdr:to>
      <xdr:col>1</xdr:col>
      <xdr:colOff>1522866</xdr:colOff>
      <xdr:row>78</xdr:row>
      <xdr:rowOff>177271</xdr:rowOff>
    </xdr:to>
    <xdr:pic>
      <xdr:nvPicPr>
        <xdr:cNvPr id="12" name="Image 11">
          <a:hlinkClick xmlns:r="http://schemas.openxmlformats.org/officeDocument/2006/relationships" r:id="rId1"/>
          <a:extLst>
            <a:ext uri="{FF2B5EF4-FFF2-40B4-BE49-F238E27FC236}">
              <a16:creationId xmlns:a16="http://schemas.microsoft.com/office/drawing/2014/main" id="{C4AC606C-B196-4EB1-B72A-D7DD1AFCE0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095" y="21869702"/>
          <a:ext cx="865188" cy="865188"/>
        </a:xfrm>
        <a:prstGeom prst="rect">
          <a:avLst/>
        </a:prstGeom>
      </xdr:spPr>
    </xdr:pic>
    <xdr:clientData/>
  </xdr:twoCellAnchor>
  <xdr:twoCellAnchor editAs="oneCell">
    <xdr:from>
      <xdr:col>3</xdr:col>
      <xdr:colOff>892024</xdr:colOff>
      <xdr:row>89</xdr:row>
      <xdr:rowOff>173868</xdr:rowOff>
    </xdr:from>
    <xdr:to>
      <xdr:col>3</xdr:col>
      <xdr:colOff>1757212</xdr:colOff>
      <xdr:row>94</xdr:row>
      <xdr:rowOff>109235</xdr:rowOff>
    </xdr:to>
    <xdr:pic>
      <xdr:nvPicPr>
        <xdr:cNvPr id="13" name="Image 12">
          <a:hlinkClick xmlns:r="http://schemas.openxmlformats.org/officeDocument/2006/relationships" r:id="rId1"/>
          <a:extLst>
            <a:ext uri="{FF2B5EF4-FFF2-40B4-BE49-F238E27FC236}">
              <a16:creationId xmlns:a16="http://schemas.microsoft.com/office/drawing/2014/main" id="{A6D761FE-7AD5-4818-86DE-C9746FF05D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38334" y="24795237"/>
          <a:ext cx="865188" cy="865188"/>
        </a:xfrm>
        <a:prstGeom prst="rect">
          <a:avLst/>
        </a:prstGeom>
      </xdr:spPr>
    </xdr:pic>
    <xdr:clientData/>
  </xdr:twoCellAnchor>
  <xdr:twoCellAnchor editAs="oneCell">
    <xdr:from>
      <xdr:col>3</xdr:col>
      <xdr:colOff>922262</xdr:colOff>
      <xdr:row>100</xdr:row>
      <xdr:rowOff>15119</xdr:rowOff>
    </xdr:from>
    <xdr:to>
      <xdr:col>3</xdr:col>
      <xdr:colOff>1787450</xdr:colOff>
      <xdr:row>103</xdr:row>
      <xdr:rowOff>177271</xdr:rowOff>
    </xdr:to>
    <xdr:pic>
      <xdr:nvPicPr>
        <xdr:cNvPr id="14" name="Image 13">
          <a:hlinkClick xmlns:r="http://schemas.openxmlformats.org/officeDocument/2006/relationships" r:id="rId1"/>
          <a:extLst>
            <a:ext uri="{FF2B5EF4-FFF2-40B4-BE49-F238E27FC236}">
              <a16:creationId xmlns:a16="http://schemas.microsoft.com/office/drawing/2014/main" id="{C66E9977-EE73-4591-A85F-0785EB1F5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68572" y="26889226"/>
          <a:ext cx="865188" cy="865188"/>
        </a:xfrm>
        <a:prstGeom prst="rect">
          <a:avLst/>
        </a:prstGeom>
      </xdr:spPr>
    </xdr:pic>
    <xdr:clientData/>
  </xdr:twoCellAnchor>
  <xdr:twoCellAnchor editAs="oneCell">
    <xdr:from>
      <xdr:col>3</xdr:col>
      <xdr:colOff>876905</xdr:colOff>
      <xdr:row>116</xdr:row>
      <xdr:rowOff>128512</xdr:rowOff>
    </xdr:from>
    <xdr:to>
      <xdr:col>3</xdr:col>
      <xdr:colOff>1742093</xdr:colOff>
      <xdr:row>117</xdr:row>
      <xdr:rowOff>275545</xdr:rowOff>
    </xdr:to>
    <xdr:pic>
      <xdr:nvPicPr>
        <xdr:cNvPr id="15" name="Image 14">
          <a:hlinkClick xmlns:r="http://schemas.openxmlformats.org/officeDocument/2006/relationships" r:id="rId1"/>
          <a:extLst>
            <a:ext uri="{FF2B5EF4-FFF2-40B4-BE49-F238E27FC236}">
              <a16:creationId xmlns:a16="http://schemas.microsoft.com/office/drawing/2014/main" id="{0E5FBB40-4456-4F42-BB24-E2423E2BF5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123215" y="31024286"/>
          <a:ext cx="865188" cy="865188"/>
        </a:xfrm>
        <a:prstGeom prst="rect">
          <a:avLst/>
        </a:prstGeom>
      </xdr:spPr>
    </xdr:pic>
    <xdr:clientData/>
  </xdr:twoCellAnchor>
  <xdr:twoCellAnchor editAs="oneCell">
    <xdr:from>
      <xdr:col>1</xdr:col>
      <xdr:colOff>400655</xdr:colOff>
      <xdr:row>119</xdr:row>
      <xdr:rowOff>597202</xdr:rowOff>
    </xdr:from>
    <xdr:to>
      <xdr:col>1</xdr:col>
      <xdr:colOff>1265843</xdr:colOff>
      <xdr:row>121</xdr:row>
      <xdr:rowOff>237747</xdr:rowOff>
    </xdr:to>
    <xdr:pic>
      <xdr:nvPicPr>
        <xdr:cNvPr id="16" name="Image 15">
          <a:hlinkClick xmlns:r="http://schemas.openxmlformats.org/officeDocument/2006/relationships" r:id="rId1"/>
          <a:extLst>
            <a:ext uri="{FF2B5EF4-FFF2-40B4-BE49-F238E27FC236}">
              <a16:creationId xmlns:a16="http://schemas.microsoft.com/office/drawing/2014/main" id="{6FD326FC-91C1-4FBC-A291-A221B5F92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1072" y="33428214"/>
          <a:ext cx="865188" cy="865188"/>
        </a:xfrm>
        <a:prstGeom prst="rect">
          <a:avLst/>
        </a:prstGeom>
      </xdr:spPr>
    </xdr:pic>
    <xdr:clientData/>
  </xdr:twoCellAnchor>
  <xdr:twoCellAnchor editAs="oneCell">
    <xdr:from>
      <xdr:col>1</xdr:col>
      <xdr:colOff>377976</xdr:colOff>
      <xdr:row>123</xdr:row>
      <xdr:rowOff>211666</xdr:rowOff>
    </xdr:from>
    <xdr:to>
      <xdr:col>1</xdr:col>
      <xdr:colOff>1243164</xdr:colOff>
      <xdr:row>129</xdr:row>
      <xdr:rowOff>169712</xdr:rowOff>
    </xdr:to>
    <xdr:pic>
      <xdr:nvPicPr>
        <xdr:cNvPr id="17" name="Image 16">
          <a:hlinkClick xmlns:r="http://schemas.openxmlformats.org/officeDocument/2006/relationships" r:id="rId1"/>
          <a:extLst>
            <a:ext uri="{FF2B5EF4-FFF2-40B4-BE49-F238E27FC236}">
              <a16:creationId xmlns:a16="http://schemas.microsoft.com/office/drawing/2014/main" id="{B1A7A6F6-E970-4B61-B998-354D7FF78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48393" y="35302976"/>
          <a:ext cx="865188" cy="865188"/>
        </a:xfrm>
        <a:prstGeom prst="rect">
          <a:avLst/>
        </a:prstGeom>
      </xdr:spPr>
    </xdr:pic>
    <xdr:clientData/>
  </xdr:twoCellAnchor>
  <xdr:twoCellAnchor editAs="oneCell">
    <xdr:from>
      <xdr:col>1</xdr:col>
      <xdr:colOff>408214</xdr:colOff>
      <xdr:row>134</xdr:row>
      <xdr:rowOff>113393</xdr:rowOff>
    </xdr:from>
    <xdr:to>
      <xdr:col>1</xdr:col>
      <xdr:colOff>1273402</xdr:colOff>
      <xdr:row>138</xdr:row>
      <xdr:rowOff>18522</xdr:rowOff>
    </xdr:to>
    <xdr:pic>
      <xdr:nvPicPr>
        <xdr:cNvPr id="18" name="Image 17">
          <a:hlinkClick xmlns:r="http://schemas.openxmlformats.org/officeDocument/2006/relationships" r:id="rId1"/>
          <a:extLst>
            <a:ext uri="{FF2B5EF4-FFF2-40B4-BE49-F238E27FC236}">
              <a16:creationId xmlns:a16="http://schemas.microsoft.com/office/drawing/2014/main" id="{1C707EAC-755A-4E6A-9B42-6009607267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8631" y="37359167"/>
          <a:ext cx="865188" cy="86518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1081013</xdr:colOff>
      <xdr:row>6</xdr:row>
      <xdr:rowOff>128512</xdr:rowOff>
    </xdr:from>
    <xdr:to>
      <xdr:col>4</xdr:col>
      <xdr:colOff>1972480</xdr:colOff>
      <xdr:row>11</xdr:row>
      <xdr:rowOff>120953</xdr:rowOff>
    </xdr:to>
    <xdr:pic>
      <xdr:nvPicPr>
        <xdr:cNvPr id="2" name="Image 1">
          <a:extLst>
            <a:ext uri="{FF2B5EF4-FFF2-40B4-BE49-F238E27FC236}">
              <a16:creationId xmlns:a16="http://schemas.microsoft.com/office/drawing/2014/main" id="{972F8134-72EE-492B-8557-EA188E80A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0953" y="175381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2668512</xdr:colOff>
      <xdr:row>64</xdr:row>
      <xdr:rowOff>188988</xdr:rowOff>
    </xdr:from>
    <xdr:to>
      <xdr:col>3</xdr:col>
      <xdr:colOff>1609491</xdr:colOff>
      <xdr:row>71</xdr:row>
      <xdr:rowOff>59460</xdr:rowOff>
    </xdr:to>
    <xdr:pic>
      <xdr:nvPicPr>
        <xdr:cNvPr id="3" name="Image 2">
          <a:extLst>
            <a:ext uri="{FF2B5EF4-FFF2-40B4-BE49-F238E27FC236}">
              <a16:creationId xmlns:a16="http://schemas.microsoft.com/office/drawing/2014/main" id="{AFB598E2-1A7F-4322-BC9C-11BDBF71D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1191" y="1954136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415774</xdr:colOff>
      <xdr:row>84</xdr:row>
      <xdr:rowOff>7560</xdr:rowOff>
    </xdr:from>
    <xdr:to>
      <xdr:col>1</xdr:col>
      <xdr:colOff>1411113</xdr:colOff>
      <xdr:row>87</xdr:row>
      <xdr:rowOff>301365</xdr:rowOff>
    </xdr:to>
    <xdr:pic>
      <xdr:nvPicPr>
        <xdr:cNvPr id="4" name="Image 3">
          <a:extLst>
            <a:ext uri="{FF2B5EF4-FFF2-40B4-BE49-F238E27FC236}">
              <a16:creationId xmlns:a16="http://schemas.microsoft.com/office/drawing/2014/main" id="{1DC8ABBD-8B42-4531-B883-286605053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191" y="2397125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4</xdr:col>
      <xdr:colOff>1088572</xdr:colOff>
      <xdr:row>6</xdr:row>
      <xdr:rowOff>173868</xdr:rowOff>
    </xdr:from>
    <xdr:to>
      <xdr:col>4</xdr:col>
      <xdr:colOff>1980039</xdr:colOff>
      <xdr:row>11</xdr:row>
      <xdr:rowOff>166309</xdr:rowOff>
    </xdr:to>
    <xdr:pic>
      <xdr:nvPicPr>
        <xdr:cNvPr id="2" name="Image 1">
          <a:extLst>
            <a:ext uri="{FF2B5EF4-FFF2-40B4-BE49-F238E27FC236}">
              <a16:creationId xmlns:a16="http://schemas.microsoft.com/office/drawing/2014/main" id="{FF45ADFD-1197-40F8-B52C-5CB860208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8512" y="179916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98</xdr:row>
      <xdr:rowOff>75595</xdr:rowOff>
    </xdr:from>
    <xdr:to>
      <xdr:col>3</xdr:col>
      <xdr:colOff>1435622</xdr:colOff>
      <xdr:row>104</xdr:row>
      <xdr:rowOff>180412</xdr:rowOff>
    </xdr:to>
    <xdr:pic>
      <xdr:nvPicPr>
        <xdr:cNvPr id="3" name="Image 2">
          <a:extLst>
            <a:ext uri="{FF2B5EF4-FFF2-40B4-BE49-F238E27FC236}">
              <a16:creationId xmlns:a16="http://schemas.microsoft.com/office/drawing/2014/main" id="{582F11CB-6BA0-48A2-BABA-48023EF66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32453035"/>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362857</xdr:colOff>
      <xdr:row>117</xdr:row>
      <xdr:rowOff>30238</xdr:rowOff>
    </xdr:from>
    <xdr:to>
      <xdr:col>1</xdr:col>
      <xdr:colOff>1358196</xdr:colOff>
      <xdr:row>121</xdr:row>
      <xdr:rowOff>21663</xdr:rowOff>
    </xdr:to>
    <xdr:pic>
      <xdr:nvPicPr>
        <xdr:cNvPr id="4" name="Image 3">
          <a:extLst>
            <a:ext uri="{FF2B5EF4-FFF2-40B4-BE49-F238E27FC236}">
              <a16:creationId xmlns:a16="http://schemas.microsoft.com/office/drawing/2014/main" id="{B2AD5A07-A13C-42E0-B112-DEBB2519B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74" y="3678464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944941</xdr:colOff>
      <xdr:row>7</xdr:row>
      <xdr:rowOff>0</xdr:rowOff>
    </xdr:from>
    <xdr:to>
      <xdr:col>4</xdr:col>
      <xdr:colOff>1836408</xdr:colOff>
      <xdr:row>11</xdr:row>
      <xdr:rowOff>173869</xdr:rowOff>
    </xdr:to>
    <xdr:pic>
      <xdr:nvPicPr>
        <xdr:cNvPr id="2" name="Image 1">
          <a:extLst>
            <a:ext uri="{FF2B5EF4-FFF2-40B4-BE49-F238E27FC236}">
              <a16:creationId xmlns:a16="http://schemas.microsoft.com/office/drawing/2014/main" id="{78B96AD9-5FDF-4738-A1EC-F681FF0D2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4881" y="1806726"/>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2524881</xdr:colOff>
      <xdr:row>77</xdr:row>
      <xdr:rowOff>105834</xdr:rowOff>
    </xdr:from>
    <xdr:to>
      <xdr:col>3</xdr:col>
      <xdr:colOff>1465860</xdr:colOff>
      <xdr:row>83</xdr:row>
      <xdr:rowOff>278688</xdr:rowOff>
    </xdr:to>
    <xdr:pic>
      <xdr:nvPicPr>
        <xdr:cNvPr id="3" name="Image 2">
          <a:extLst>
            <a:ext uri="{FF2B5EF4-FFF2-40B4-BE49-F238E27FC236}">
              <a16:creationId xmlns:a16="http://schemas.microsoft.com/office/drawing/2014/main" id="{CEAFB716-0761-4E02-A222-DC831FF03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7560" y="24031727"/>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97</xdr:row>
      <xdr:rowOff>45358</xdr:rowOff>
    </xdr:from>
    <xdr:to>
      <xdr:col>1</xdr:col>
      <xdr:colOff>1365756</xdr:colOff>
      <xdr:row>101</xdr:row>
      <xdr:rowOff>36782</xdr:rowOff>
    </xdr:to>
    <xdr:pic>
      <xdr:nvPicPr>
        <xdr:cNvPr id="4" name="Image 3">
          <a:extLst>
            <a:ext uri="{FF2B5EF4-FFF2-40B4-BE49-F238E27FC236}">
              <a16:creationId xmlns:a16="http://schemas.microsoft.com/office/drawing/2014/main" id="{96AE7900-4C45-4537-8AF7-5843C01C50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28582560"/>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1058333</xdr:colOff>
      <xdr:row>6</xdr:row>
      <xdr:rowOff>68035</xdr:rowOff>
    </xdr:from>
    <xdr:to>
      <xdr:col>4</xdr:col>
      <xdr:colOff>1949800</xdr:colOff>
      <xdr:row>10</xdr:row>
      <xdr:rowOff>241904</xdr:rowOff>
    </xdr:to>
    <xdr:pic>
      <xdr:nvPicPr>
        <xdr:cNvPr id="2" name="Image 1">
          <a:extLst>
            <a:ext uri="{FF2B5EF4-FFF2-40B4-BE49-F238E27FC236}">
              <a16:creationId xmlns:a16="http://schemas.microsoft.com/office/drawing/2014/main" id="{B4772DD4-4D7B-418B-83FB-24463DF4B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8273" y="169333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2441725</xdr:colOff>
      <xdr:row>101</xdr:row>
      <xdr:rowOff>22678</xdr:rowOff>
    </xdr:from>
    <xdr:to>
      <xdr:col>3</xdr:col>
      <xdr:colOff>1382704</xdr:colOff>
      <xdr:row>107</xdr:row>
      <xdr:rowOff>127496</xdr:rowOff>
    </xdr:to>
    <xdr:pic>
      <xdr:nvPicPr>
        <xdr:cNvPr id="3" name="Image 2">
          <a:extLst>
            <a:ext uri="{FF2B5EF4-FFF2-40B4-BE49-F238E27FC236}">
              <a16:creationId xmlns:a16="http://schemas.microsoft.com/office/drawing/2014/main" id="{578B8AC5-CA88-49BB-8654-D1972CA4B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4404" y="25536071"/>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370417</xdr:colOff>
      <xdr:row>120</xdr:row>
      <xdr:rowOff>15119</xdr:rowOff>
    </xdr:from>
    <xdr:to>
      <xdr:col>1</xdr:col>
      <xdr:colOff>1365756</xdr:colOff>
      <xdr:row>124</xdr:row>
      <xdr:rowOff>6544</xdr:rowOff>
    </xdr:to>
    <xdr:pic>
      <xdr:nvPicPr>
        <xdr:cNvPr id="4" name="Image 3">
          <a:extLst>
            <a:ext uri="{FF2B5EF4-FFF2-40B4-BE49-F238E27FC236}">
              <a16:creationId xmlns:a16="http://schemas.microsoft.com/office/drawing/2014/main" id="{6D40725A-DB18-49BD-A7A4-18DAB15D6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834" y="3044976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1239762</xdr:colOff>
      <xdr:row>6</xdr:row>
      <xdr:rowOff>60475</xdr:rowOff>
    </xdr:from>
    <xdr:to>
      <xdr:col>4</xdr:col>
      <xdr:colOff>2131229</xdr:colOff>
      <xdr:row>10</xdr:row>
      <xdr:rowOff>234344</xdr:rowOff>
    </xdr:to>
    <xdr:pic>
      <xdr:nvPicPr>
        <xdr:cNvPr id="2" name="Image 1">
          <a:extLst>
            <a:ext uri="{FF2B5EF4-FFF2-40B4-BE49-F238E27FC236}">
              <a16:creationId xmlns:a16="http://schemas.microsoft.com/office/drawing/2014/main" id="{932BB554-7CA5-4BD6-8618-44B95540D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69702" y="1685773"/>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2335892</xdr:colOff>
      <xdr:row>101</xdr:row>
      <xdr:rowOff>60476</xdr:rowOff>
    </xdr:from>
    <xdr:to>
      <xdr:col>3</xdr:col>
      <xdr:colOff>1276871</xdr:colOff>
      <xdr:row>107</xdr:row>
      <xdr:rowOff>165294</xdr:rowOff>
    </xdr:to>
    <xdr:pic>
      <xdr:nvPicPr>
        <xdr:cNvPr id="3" name="Image 2">
          <a:extLst>
            <a:ext uri="{FF2B5EF4-FFF2-40B4-BE49-F238E27FC236}">
              <a16:creationId xmlns:a16="http://schemas.microsoft.com/office/drawing/2014/main" id="{BF94033B-AA3C-44F0-8495-C9359E40F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8571" y="2648101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521607</xdr:colOff>
      <xdr:row>120</xdr:row>
      <xdr:rowOff>68036</xdr:rowOff>
    </xdr:from>
    <xdr:to>
      <xdr:col>1</xdr:col>
      <xdr:colOff>1516946</xdr:colOff>
      <xdr:row>124</xdr:row>
      <xdr:rowOff>59461</xdr:rowOff>
    </xdr:to>
    <xdr:pic>
      <xdr:nvPicPr>
        <xdr:cNvPr id="4" name="Image 3">
          <a:extLst>
            <a:ext uri="{FF2B5EF4-FFF2-40B4-BE49-F238E27FC236}">
              <a16:creationId xmlns:a16="http://schemas.microsoft.com/office/drawing/2014/main" id="{A495E85C-C28C-4B39-8886-7881D675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2024" y="3140982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1050773</xdr:colOff>
      <xdr:row>6</xdr:row>
      <xdr:rowOff>105833</xdr:rowOff>
    </xdr:from>
    <xdr:to>
      <xdr:col>4</xdr:col>
      <xdr:colOff>1942240</xdr:colOff>
      <xdr:row>10</xdr:row>
      <xdr:rowOff>279702</xdr:rowOff>
    </xdr:to>
    <xdr:pic>
      <xdr:nvPicPr>
        <xdr:cNvPr id="2" name="Image 1">
          <a:extLst>
            <a:ext uri="{FF2B5EF4-FFF2-40B4-BE49-F238E27FC236}">
              <a16:creationId xmlns:a16="http://schemas.microsoft.com/office/drawing/2014/main" id="{B762E11B-E639-4CAD-933C-1408950E3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0713" y="1731131"/>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2494643</xdr:colOff>
      <xdr:row>101</xdr:row>
      <xdr:rowOff>30238</xdr:rowOff>
    </xdr:from>
    <xdr:to>
      <xdr:col>3</xdr:col>
      <xdr:colOff>1435622</xdr:colOff>
      <xdr:row>107</xdr:row>
      <xdr:rowOff>135055</xdr:rowOff>
    </xdr:to>
    <xdr:pic>
      <xdr:nvPicPr>
        <xdr:cNvPr id="3" name="Image 2">
          <a:extLst>
            <a:ext uri="{FF2B5EF4-FFF2-40B4-BE49-F238E27FC236}">
              <a16:creationId xmlns:a16="http://schemas.microsoft.com/office/drawing/2014/main" id="{9A6028C0-3004-4D28-ABCD-6304B9604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7322" y="21695833"/>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377977</xdr:colOff>
      <xdr:row>120</xdr:row>
      <xdr:rowOff>60476</xdr:rowOff>
    </xdr:from>
    <xdr:to>
      <xdr:col>1</xdr:col>
      <xdr:colOff>1373316</xdr:colOff>
      <xdr:row>124</xdr:row>
      <xdr:rowOff>51901</xdr:rowOff>
    </xdr:to>
    <xdr:pic>
      <xdr:nvPicPr>
        <xdr:cNvPr id="4" name="Image 3">
          <a:extLst>
            <a:ext uri="{FF2B5EF4-FFF2-40B4-BE49-F238E27FC236}">
              <a16:creationId xmlns:a16="http://schemas.microsoft.com/office/drawing/2014/main" id="{BB174E2B-1FA6-439C-9D6A-F010CCD19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394" y="26647321"/>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1164168</xdr:colOff>
      <xdr:row>6</xdr:row>
      <xdr:rowOff>120952</xdr:rowOff>
    </xdr:from>
    <xdr:to>
      <xdr:col>4</xdr:col>
      <xdr:colOff>2055635</xdr:colOff>
      <xdr:row>10</xdr:row>
      <xdr:rowOff>294821</xdr:rowOff>
    </xdr:to>
    <xdr:pic>
      <xdr:nvPicPr>
        <xdr:cNvPr id="2" name="Image 1">
          <a:extLst>
            <a:ext uri="{FF2B5EF4-FFF2-40B4-BE49-F238E27FC236}">
              <a16:creationId xmlns:a16="http://schemas.microsoft.com/office/drawing/2014/main" id="{CC9F9EE6-F4F1-4436-8681-CBDC537F3E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4108" y="1746250"/>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2010833</xdr:colOff>
      <xdr:row>70</xdr:row>
      <xdr:rowOff>45357</xdr:rowOff>
    </xdr:from>
    <xdr:to>
      <xdr:col>3</xdr:col>
      <xdr:colOff>951812</xdr:colOff>
      <xdr:row>76</xdr:row>
      <xdr:rowOff>150175</xdr:rowOff>
    </xdr:to>
    <xdr:pic>
      <xdr:nvPicPr>
        <xdr:cNvPr id="4" name="Image 3">
          <a:extLst>
            <a:ext uri="{FF2B5EF4-FFF2-40B4-BE49-F238E27FC236}">
              <a16:creationId xmlns:a16="http://schemas.microsoft.com/office/drawing/2014/main" id="{A0BABCE2-D4E7-44C6-8E1B-2AC666B73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3512" y="20388036"/>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294821</xdr:colOff>
      <xdr:row>89</xdr:row>
      <xdr:rowOff>158750</xdr:rowOff>
    </xdr:from>
    <xdr:to>
      <xdr:col>1</xdr:col>
      <xdr:colOff>1290160</xdr:colOff>
      <xdr:row>93</xdr:row>
      <xdr:rowOff>150175</xdr:rowOff>
    </xdr:to>
    <xdr:pic>
      <xdr:nvPicPr>
        <xdr:cNvPr id="5" name="Image 4">
          <a:extLst>
            <a:ext uri="{FF2B5EF4-FFF2-40B4-BE49-F238E27FC236}">
              <a16:creationId xmlns:a16="http://schemas.microsoft.com/office/drawing/2014/main" id="{183DD001-EB2A-4859-9D54-90393A974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5238" y="24878393"/>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1126370</xdr:colOff>
      <xdr:row>6</xdr:row>
      <xdr:rowOff>60476</xdr:rowOff>
    </xdr:from>
    <xdr:to>
      <xdr:col>4</xdr:col>
      <xdr:colOff>2017837</xdr:colOff>
      <xdr:row>10</xdr:row>
      <xdr:rowOff>234345</xdr:rowOff>
    </xdr:to>
    <xdr:pic>
      <xdr:nvPicPr>
        <xdr:cNvPr id="2" name="Image 1">
          <a:extLst>
            <a:ext uri="{FF2B5EF4-FFF2-40B4-BE49-F238E27FC236}">
              <a16:creationId xmlns:a16="http://schemas.microsoft.com/office/drawing/2014/main" id="{BC38E5A6-727A-41C4-8725-F29DC2682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6310" y="1685774"/>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2381250</xdr:colOff>
      <xdr:row>63</xdr:row>
      <xdr:rowOff>105833</xdr:rowOff>
    </xdr:from>
    <xdr:to>
      <xdr:col>3</xdr:col>
      <xdr:colOff>1322229</xdr:colOff>
      <xdr:row>70</xdr:row>
      <xdr:rowOff>6544</xdr:rowOff>
    </xdr:to>
    <xdr:pic>
      <xdr:nvPicPr>
        <xdr:cNvPr id="4" name="Image 3">
          <a:extLst>
            <a:ext uri="{FF2B5EF4-FFF2-40B4-BE49-F238E27FC236}">
              <a16:creationId xmlns:a16="http://schemas.microsoft.com/office/drawing/2014/main" id="{C2B0F62B-B830-425F-BC2A-386CBCF64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3929" y="18384762"/>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438452</xdr:colOff>
      <xdr:row>82</xdr:row>
      <xdr:rowOff>15119</xdr:rowOff>
    </xdr:from>
    <xdr:to>
      <xdr:col>1</xdr:col>
      <xdr:colOff>1433791</xdr:colOff>
      <xdr:row>86</xdr:row>
      <xdr:rowOff>6544</xdr:rowOff>
    </xdr:to>
    <xdr:pic>
      <xdr:nvPicPr>
        <xdr:cNvPr id="5" name="Image 4">
          <a:extLst>
            <a:ext uri="{FF2B5EF4-FFF2-40B4-BE49-F238E27FC236}">
              <a16:creationId xmlns:a16="http://schemas.microsoft.com/office/drawing/2014/main" id="{30459572-D0D9-4969-B989-844F48C3C2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8869" y="22671012"/>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4</xdr:col>
      <xdr:colOff>1138052</xdr:colOff>
      <xdr:row>6</xdr:row>
      <xdr:rowOff>156688</xdr:rowOff>
    </xdr:from>
    <xdr:to>
      <xdr:col>4</xdr:col>
      <xdr:colOff>2029519</xdr:colOff>
      <xdr:row>11</xdr:row>
      <xdr:rowOff>149129</xdr:rowOff>
    </xdr:to>
    <xdr:pic>
      <xdr:nvPicPr>
        <xdr:cNvPr id="2" name="Image 1">
          <a:extLst>
            <a:ext uri="{FF2B5EF4-FFF2-40B4-BE49-F238E27FC236}">
              <a16:creationId xmlns:a16="http://schemas.microsoft.com/office/drawing/2014/main" id="{0224DD1E-4195-4572-B8CD-09694FC55C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9675" y="1740065"/>
          <a:ext cx="891467" cy="899583"/>
        </a:xfrm>
        <a:prstGeom prst="rect">
          <a:avLst/>
        </a:prstGeom>
        <a:effectLst/>
        <a:scene3d>
          <a:camera prst="isometricOffAxis2Right">
            <a:rot lat="550943" lon="1551368" rev="20778763"/>
          </a:camera>
          <a:lightRig rig="morning" dir="t"/>
        </a:scene3d>
        <a:sp3d z="12700" extrusionH="127000" prstMaterial="metal">
          <a:bevelT w="101600" h="101600"/>
          <a:extrusionClr>
            <a:srgbClr val="92D050"/>
          </a:extrusionClr>
        </a:sp3d>
      </xdr:spPr>
    </xdr:pic>
    <xdr:clientData/>
  </xdr:twoCellAnchor>
  <xdr:twoCellAnchor editAs="oneCell">
    <xdr:from>
      <xdr:col>2</xdr:col>
      <xdr:colOff>2663702</xdr:colOff>
      <xdr:row>194</xdr:row>
      <xdr:rowOff>120774</xdr:rowOff>
    </xdr:from>
    <xdr:to>
      <xdr:col>3</xdr:col>
      <xdr:colOff>1599870</xdr:colOff>
      <xdr:row>200</xdr:row>
      <xdr:rowOff>300499</xdr:rowOff>
    </xdr:to>
    <xdr:pic>
      <xdr:nvPicPr>
        <xdr:cNvPr id="3" name="Image 2">
          <a:extLst>
            <a:ext uri="{FF2B5EF4-FFF2-40B4-BE49-F238E27FC236}">
              <a16:creationId xmlns:a16="http://schemas.microsoft.com/office/drawing/2014/main" id="{B36F7769-907F-42A8-957D-36F47DFA4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28442" y="73640579"/>
          <a:ext cx="1624610" cy="1639401"/>
        </a:xfrm>
        <a:prstGeom prst="rect">
          <a:avLst/>
        </a:prstGeom>
        <a:effectLst/>
        <a:scene3d>
          <a:camera prst="isometricOffAxis2Right">
            <a:rot lat="21059004" lon="20744787" rev="573121"/>
          </a:camera>
          <a:lightRig rig="morning" dir="t"/>
        </a:scene3d>
        <a:sp3d z="12700" extrusionH="127000" prstMaterial="metal">
          <a:bevelT w="101600" h="101600"/>
          <a:extrusionClr>
            <a:srgbClr val="92D050"/>
          </a:extrusionClr>
        </a:sp3d>
      </xdr:spPr>
    </xdr:pic>
    <xdr:clientData/>
  </xdr:twoCellAnchor>
  <xdr:twoCellAnchor editAs="oneCell">
    <xdr:from>
      <xdr:col>1</xdr:col>
      <xdr:colOff>272143</xdr:colOff>
      <xdr:row>213</xdr:row>
      <xdr:rowOff>181428</xdr:rowOff>
    </xdr:from>
    <xdr:to>
      <xdr:col>1</xdr:col>
      <xdr:colOff>1267482</xdr:colOff>
      <xdr:row>217</xdr:row>
      <xdr:rowOff>229206</xdr:rowOff>
    </xdr:to>
    <xdr:pic>
      <xdr:nvPicPr>
        <xdr:cNvPr id="4" name="Image 3">
          <a:extLst>
            <a:ext uri="{FF2B5EF4-FFF2-40B4-BE49-F238E27FC236}">
              <a16:creationId xmlns:a16="http://schemas.microsoft.com/office/drawing/2014/main" id="{BE6113F2-9BA0-442C-801E-38323041F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47" y="78624545"/>
          <a:ext cx="995339" cy="1004401"/>
        </a:xfrm>
        <a:prstGeom prst="rect">
          <a:avLst/>
        </a:prstGeom>
        <a:effectLst/>
        <a:scene3d>
          <a:camera prst="isometricOffAxis2Right">
            <a:rot lat="20231542" lon="20263119" rev="745858"/>
          </a:camera>
          <a:lightRig rig="morning" dir="t"/>
        </a:scene3d>
        <a:sp3d z="12700" extrusionH="127000" prstMaterial="metal">
          <a:bevelT w="101600" h="101600"/>
          <a:extrusionClr>
            <a:srgbClr val="92D050"/>
          </a:extrusion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37CF3D7-2FC2-446F-9613-2D8F8904AA3D}" name="Tableau146723" displayName="Tableau146723" ref="T101:V145" totalsRowShown="0">
  <autoFilter ref="T101:V145" xr:uid="{956D6B77-F869-4FB0-B36A-0C961C822526}"/>
  <tableColumns count="3">
    <tableColumn id="1" xr3:uid="{ABC34E47-A102-4AFF-A9A4-A237C98A61F9}" name="Colonne1" dataDxfId="3638"/>
    <tableColumn id="2" xr3:uid="{4FEB94EC-7A18-45DC-B84C-FF70A8CC726D}" name="Colonne2" dataDxfId="3637" dataCellStyle="Pourcentage"/>
    <tableColumn id="3" xr3:uid="{91C7CE30-8021-4B28-B066-0EBF50816981}" name="Colonne3" dataDxfId="3636" dataCellStyle="Pourcentag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DD96EF0-5A62-4D0A-9C86-25761DFD69F2}" name="Tableau1453861" displayName="Tableau1453861" ref="B250:D294" totalsRowShown="0">
  <autoFilter ref="B250:D294" xr:uid="{956D6B77-F869-4FB0-B36A-0C961C822526}"/>
  <tableColumns count="3">
    <tableColumn id="1" xr3:uid="{5C1705FE-4274-4E41-A2C0-B29A1C87D753}" name="Colonne1" dataDxfId="3611"/>
    <tableColumn id="2" xr3:uid="{F162689B-F072-4F69-B93E-4B7706BF3F5E}" name="Colonne2" dataDxfId="3610" dataCellStyle="Pourcentage"/>
    <tableColumn id="3" xr3:uid="{2CCCB4F4-F09F-461D-AE8E-9E3268FD1424}" name="Colonne3" dataDxfId="3609" dataCellStyle="Pourcentag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11246B6-DF5E-43EE-AF33-5E8AD357DE2B}" name="Tableau14538" displayName="Tableau14538" ref="B250:D294" totalsRowShown="0">
  <autoFilter ref="B250:D294" xr:uid="{956D6B77-F869-4FB0-B36A-0C961C822526}"/>
  <tableColumns count="3">
    <tableColumn id="1" xr3:uid="{4602DFE3-8962-4752-A235-82534556FE55}" name="Colonne1" dataDxfId="3608"/>
    <tableColumn id="2" xr3:uid="{1C814602-02CE-46C8-8871-96C787916003}" name="Colonne2" dataDxfId="3607" dataCellStyle="Pourcentage"/>
    <tableColumn id="3" xr3:uid="{A36C128A-989C-4187-AF70-1A4CB85B77A4}" name="Colonne3" dataDxfId="3606" dataCellStyle="Pourcentag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9C575C5-7198-432E-9ACB-FCA92FB2BF58}" name="Tableau1453851" displayName="Tableau1453851" ref="B250:D294" totalsRowShown="0">
  <autoFilter ref="B250:D294" xr:uid="{956D6B77-F869-4FB0-B36A-0C961C822526}"/>
  <tableColumns count="3">
    <tableColumn id="1" xr3:uid="{3DCF5DE3-7595-4714-97DD-F5F38898F5AC}" name="Colonne1" dataDxfId="3605"/>
    <tableColumn id="2" xr3:uid="{8DC0E748-5E44-4F4B-ABB0-EAC829E66B3E}" name="Colonne2" dataDxfId="3604" dataCellStyle="Pourcentage"/>
    <tableColumn id="3" xr3:uid="{AC088DA9-4201-4BEF-B493-EF0F9741211A}" name="Colonne3" dataDxfId="3603" dataCellStyle="Pourcentag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08B8D12-E0C6-4CCC-B4C2-5DF68237B6A8}" name="Tableau14566" displayName="Tableau14566" ref="B250:D294" totalsRowShown="0">
  <autoFilter ref="B250:D294" xr:uid="{956D6B77-F869-4FB0-B36A-0C961C822526}"/>
  <tableColumns count="3">
    <tableColumn id="1" xr3:uid="{97D59E38-A41B-44EA-847E-D055AFA36EF0}" name="Colonne1" dataDxfId="3602"/>
    <tableColumn id="2" xr3:uid="{60BC0DA4-A336-49EE-9A18-C9511A53D854}" name="Colonne2" dataDxfId="3601" dataCellStyle="Pourcentage"/>
    <tableColumn id="3" xr3:uid="{4FA2C22C-D7B5-40EE-BF6D-18A1EE5DF2DE}" name="Colonne3" dataDxfId="3600" dataCellStyle="Pourcentag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A31B2EC-ADFB-4965-B9C0-E7E6C58A8ABB}" name="Tableau14534" displayName="Tableau14534" ref="B250:D294" totalsRowShown="0">
  <autoFilter ref="B250:D294" xr:uid="{956D6B77-F869-4FB0-B36A-0C961C822526}"/>
  <tableColumns count="3">
    <tableColumn id="1" xr3:uid="{66BCE8B1-DE26-4AE3-83E8-273AF665A8A6}" name="Colonne1" dataDxfId="3599"/>
    <tableColumn id="2" xr3:uid="{2CB091F5-332A-4F25-B175-1FFB61B79313}" name="Colonne2" dataDxfId="3598" dataCellStyle="Pourcentage"/>
    <tableColumn id="3" xr3:uid="{98D218EA-A2C6-482F-9CFB-F78EA315EC39}" name="Colonne3" dataDxfId="3597" dataCellStyle="Pourcentag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7F5D1FF-804C-4247-9916-D1FF049BD21F}" name="Tableau14535" displayName="Tableau14535" ref="B250:D294" totalsRowShown="0">
  <autoFilter ref="B250:D294" xr:uid="{956D6B77-F869-4FB0-B36A-0C961C822526}"/>
  <tableColumns count="3">
    <tableColumn id="1" xr3:uid="{2CAF5758-5FC2-4D7A-8080-732F3913F13C}" name="Colonne1" dataDxfId="3596"/>
    <tableColumn id="2" xr3:uid="{C03951C4-321C-48F6-9E25-DB8501B5B824}" name="Colonne2" dataDxfId="3595" dataCellStyle="Pourcentage"/>
    <tableColumn id="3" xr3:uid="{CF62AEFD-7961-4D7E-84DD-579D502369DD}" name="Colonne3" dataDxfId="3594" dataCellStyle="Pourcentag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440DA9F-FD74-4F16-9BFC-37AED50128F6}" name="Tableau1453810" displayName="Tableau1453810" ref="B250:D294" totalsRowShown="0">
  <autoFilter ref="B250:D294" xr:uid="{956D6B77-F869-4FB0-B36A-0C961C822526}"/>
  <tableColumns count="3">
    <tableColumn id="1" xr3:uid="{42862002-678D-42F9-B446-FF6497F8ABA5}" name="Colonne1" dataDxfId="3593"/>
    <tableColumn id="2" xr3:uid="{FF37259A-0D5E-494E-87AE-8C65F8061850}" name="Colonne2" dataDxfId="3592" dataCellStyle="Pourcentage"/>
    <tableColumn id="3" xr3:uid="{20B326A0-8B44-4D9D-B21C-FBDCE4028E83}" name="Colonne3" dataDxfId="3591" dataCellStyle="Pourcentag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F66888-490A-4847-B4B5-A9BA1D360628}" name="Tableau14672425" displayName="Tableau14672425" ref="B250:D294" totalsRowShown="0">
  <autoFilter ref="B250:D294" xr:uid="{956D6B77-F869-4FB0-B36A-0C961C822526}"/>
  <tableColumns count="3">
    <tableColumn id="1" xr3:uid="{7E16F6C0-9861-4673-BEBB-E0B6AF916AD1}" name="Colonne1" dataDxfId="3590"/>
    <tableColumn id="2" xr3:uid="{46D70299-43A2-4106-984A-61E4BD1390A0}" name="Colonne2" dataDxfId="3589" dataCellStyle="Pourcentage"/>
    <tableColumn id="3" xr3:uid="{B4D2A3B2-7DD0-4041-B4EF-460C61750963}" name="Colonne3" dataDxfId="3588" dataCellStyle="Pourcentag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8B0F82A-77D8-4655-9FDC-087657C8AABA}" name="Tableau14549" displayName="Tableau14549" ref="B250:D294" totalsRowShown="0">
  <autoFilter ref="B250:D294" xr:uid="{956D6B77-F869-4FB0-B36A-0C961C822526}"/>
  <tableColumns count="3">
    <tableColumn id="1" xr3:uid="{1D59C898-7805-467E-B9F0-242A9199240E}" name="Colonne1" dataDxfId="3587"/>
    <tableColumn id="2" xr3:uid="{E7C79AFF-8F19-45BA-9FE1-4445F317C1F7}" name="Colonne2" dataDxfId="3586" dataCellStyle="Pourcentage"/>
    <tableColumn id="3" xr3:uid="{00650A75-918F-47AF-9C49-0F87E4059C8E}" name="Colonne3" dataDxfId="3585" dataCellStyle="Pourcenta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81FFF0-95E9-45A3-9F06-FAF82A4C9A0D}" name="Tableau14636" displayName="Tableau14636" ref="B250:D294" totalsRowShown="0">
  <autoFilter ref="B250:D294" xr:uid="{956D6B77-F869-4FB0-B36A-0C961C822526}"/>
  <tableColumns count="3">
    <tableColumn id="1" xr3:uid="{4EFF8407-F679-40DF-82DD-9EEEB456C696}" name="Colonne1" dataDxfId="3584"/>
    <tableColumn id="2" xr3:uid="{49514890-02EB-4C54-AE70-02857B8526A6}" name="Colonne2" dataDxfId="3583" dataCellStyle="Pourcentage"/>
    <tableColumn id="3" xr3:uid="{9FB27BA1-D9C0-4F87-B9F0-2C4BD26820DB}" name="Colonne3" dataDxfId="3582" dataCellStyle="Pourcenta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D5A9742-59A8-4DDB-B10E-FC354BFBAD98}" name="Tableau1461986" displayName="Tableau1461986" ref="T98:V142" totalsRowShown="0">
  <autoFilter ref="T98:V142" xr:uid="{956D6B77-F869-4FB0-B36A-0C961C822526}"/>
  <tableColumns count="3">
    <tableColumn id="1" xr3:uid="{DF4AB7CF-DDEE-45E7-8C45-1332DE75D027}" name="Colonne1" dataDxfId="3635"/>
    <tableColumn id="2" xr3:uid="{C057A6CF-03DC-472F-9882-D9AC7154C37F}" name="Colonne2" dataDxfId="3634" dataCellStyle="Pourcentage"/>
    <tableColumn id="3" xr3:uid="{7C54E599-2FE9-4619-AFB1-9E8B06289148}" name="Colonne3" dataDxfId="3633" dataCellStyle="Pourcentag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2820482-CB47-4D6D-996B-E7E27B679820}" name="Tableau14520" displayName="Tableau14520" ref="B250:D294" totalsRowShown="0">
  <autoFilter ref="B250:D294" xr:uid="{956D6B77-F869-4FB0-B36A-0C961C822526}"/>
  <tableColumns count="3">
    <tableColumn id="1" xr3:uid="{F7F0C51C-9C29-4013-9E7A-BB56EA2616DC}" name="Colonne1" dataDxfId="3581"/>
    <tableColumn id="2" xr3:uid="{9FAA47C2-5E91-4606-867A-1AD7E75EFAB2}" name="Colonne2" dataDxfId="3580" dataCellStyle="Pourcentage"/>
    <tableColumn id="3" xr3:uid="{152AB990-96E5-49AF-9E85-052FEF9B1493}" name="Colonne3" dataDxfId="3579" dataCellStyle="Pourcentag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41BAD28-C30F-4D18-BBEF-0E7A492D1B28}" name="Tableau14619" displayName="Tableau14619" ref="B250:D294" totalsRowShown="0">
  <autoFilter ref="B250:D294" xr:uid="{956D6B77-F869-4FB0-B36A-0C961C822526}"/>
  <tableColumns count="3">
    <tableColumn id="1" xr3:uid="{A47A0821-864C-4113-9245-3C88A1AFCC72}" name="Colonne1" dataDxfId="3578"/>
    <tableColumn id="2" xr3:uid="{A6436E6E-2C7A-4A8D-847F-1BB50BA803D8}" name="Colonne2" dataDxfId="3577" dataCellStyle="Pourcentage"/>
    <tableColumn id="3" xr3:uid="{ECEAED0B-3FA5-4DB4-AB6B-4715931445AF}" name="Colonne3" dataDxfId="3576" dataCellStyle="Pourcentage"/>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854EEB4-2845-44F8-AD85-A860DB3348B9}" name="Tableau146721" displayName="Tableau146721" ref="B250:D294" totalsRowShown="0">
  <autoFilter ref="B250:D294" xr:uid="{956D6B77-F869-4FB0-B36A-0C961C822526}"/>
  <tableColumns count="3">
    <tableColumn id="1" xr3:uid="{7C188D0A-74E7-4073-9C6B-CD15DE2287DC}" name="Colonne1" dataDxfId="3575"/>
    <tableColumn id="2" xr3:uid="{CFE4339E-E556-4A5F-AF37-7E86C1CC69D4}" name="Colonne2" dataDxfId="3574" dataCellStyle="Pourcentage"/>
    <tableColumn id="3" xr3:uid="{70CFFDEF-46A3-4C42-9E03-442F1D5C6A52}" name="Colonne3" dataDxfId="3573" dataCellStyle="Pourcentag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C8776A6B-E095-4965-BF77-3A8A24089086}" name="Tableau14672368" displayName="Tableau14672368" ref="B250:D294" totalsRowShown="0">
  <autoFilter ref="B250:D294" xr:uid="{956D6B77-F869-4FB0-B36A-0C961C822526}"/>
  <tableColumns count="3">
    <tableColumn id="1" xr3:uid="{5F90DD21-F6D4-49B2-9B55-7795A0F67925}" name="Colonne1" dataDxfId="3572"/>
    <tableColumn id="2" xr3:uid="{8D45A6D7-0B68-40FD-8762-5CA55E3F7558}" name="Colonne2" dataDxfId="3571" dataCellStyle="Pourcentage"/>
    <tableColumn id="3" xr3:uid="{4F18E50F-5908-4753-ACEE-E3178D98A466}" name="Colonne3" dataDxfId="3570" dataCellStyle="Pourcentag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711CC5A-C644-44B7-9325-5AC0B45979B4}" name="Tableau14547" displayName="Tableau14547" ref="B250:D294" totalsRowShown="0">
  <autoFilter ref="B250:D294" xr:uid="{956D6B77-F869-4FB0-B36A-0C961C822526}"/>
  <tableColumns count="3">
    <tableColumn id="1" xr3:uid="{5115CAD9-4DE4-4B90-9E35-9D14A48B618E}" name="Colonne1" dataDxfId="3569"/>
    <tableColumn id="2" xr3:uid="{8F62019B-0F30-412C-BEB5-D6D94ADB84AE}" name="Colonne2" dataDxfId="3568" dataCellStyle="Pourcentage"/>
    <tableColumn id="3" xr3:uid="{7B745E73-282C-457A-A0CE-0AD0D8E5325A}" name="Colonne3" dataDxfId="3567" dataCellStyle="Pourcentage"/>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FFB450-52E4-4439-8524-7B244F78E1E5}" name="Tableau1461943" displayName="Tableau1461943" ref="B250:D294" totalsRowShown="0">
  <autoFilter ref="B250:D294" xr:uid="{956D6B77-F869-4FB0-B36A-0C961C822526}"/>
  <tableColumns count="3">
    <tableColumn id="1" xr3:uid="{6A01EE9D-CE46-46D2-87D3-E4D7D8C2E268}" name="Colonne1" dataDxfId="3566"/>
    <tableColumn id="2" xr3:uid="{1081A089-70CB-45BD-8303-CCE2468BF830}" name="Colonne2" dataDxfId="3565" dataCellStyle="Pourcentage"/>
    <tableColumn id="3" xr3:uid="{042C646C-1DCD-420A-B5A0-AB0A06730F04}" name="Colonne3" dataDxfId="3564" dataCellStyle="Pourcentage"/>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DF02853-2E11-4634-879E-3976EC2B5B7A}" name="Tableau14619485477" displayName="Tableau14619485477" ref="B250:D294" totalsRowShown="0">
  <autoFilter ref="B250:D294" xr:uid="{956D6B77-F869-4FB0-B36A-0C961C822526}"/>
  <tableColumns count="3">
    <tableColumn id="1" xr3:uid="{4778A6D8-1AFC-4BC0-B736-4AF829444FD2}" name="Colonne1" dataDxfId="3563"/>
    <tableColumn id="2" xr3:uid="{DED7A033-A434-4828-9F57-144AD0FB0314}" name="Colonne2" dataDxfId="3562" dataCellStyle="Pourcentage"/>
    <tableColumn id="3" xr3:uid="{457340EE-8068-42FD-B852-449229C30732}" name="Colonne3" dataDxfId="3561" dataCellStyle="Pourcentage"/>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A203E01-8610-42AD-BF59-17F104F15274}" name="Tableau146198691" displayName="Tableau146198691" ref="B250:D294" totalsRowShown="0">
  <autoFilter ref="B250:D294" xr:uid="{956D6B77-F869-4FB0-B36A-0C961C822526}"/>
  <tableColumns count="3">
    <tableColumn id="1" xr3:uid="{7259991B-E9F4-44C5-A892-65730DA1BE06}" name="Colonne1" dataDxfId="3560"/>
    <tableColumn id="2" xr3:uid="{0E4ADCC0-3DA4-41D0-8F43-958397E5BBE6}" name="Colonne2" dataDxfId="3559" dataCellStyle="Pourcentage"/>
    <tableColumn id="3" xr3:uid="{70159BB3-31BB-48F1-B7A3-0B18D58DF6AF}" name="Colonne3" dataDxfId="3558" dataCellStyle="Pourcentag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831A0A99-25B1-470F-817B-6CB65C5495DF}" name="Tableau146198687" displayName="Tableau146198687" ref="B250:D294" totalsRowShown="0">
  <autoFilter ref="B250:D294" xr:uid="{956D6B77-F869-4FB0-B36A-0C961C822526}"/>
  <tableColumns count="3">
    <tableColumn id="1" xr3:uid="{E9620744-153F-4A73-B70E-D8188EC89F6C}" name="Colonne1" dataDxfId="3557"/>
    <tableColumn id="2" xr3:uid="{298025BF-A5D8-4F6E-8454-116B02D26448}" name="Colonne2" dataDxfId="3556" dataCellStyle="Pourcentage"/>
    <tableColumn id="3" xr3:uid="{7A5208ED-CE27-4111-9C6A-E53D86286665}" name="Colonne3" dataDxfId="3555" dataCellStyle="Pourcentage"/>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6C9EA49-34EC-43F4-8080-1E74A16B7B2E}" name="Tableau14619485475" displayName="Tableau14619485475" ref="B250:D294" totalsRowShown="0">
  <autoFilter ref="B250:D294" xr:uid="{956D6B77-F869-4FB0-B36A-0C961C822526}"/>
  <tableColumns count="3">
    <tableColumn id="1" xr3:uid="{86CDF2B5-EC58-4321-99E4-D36176778AF7}" name="Colonne1" dataDxfId="3554"/>
    <tableColumn id="2" xr3:uid="{78FC47B6-61E8-474B-B93F-287C6DDB15DE}" name="Colonne2" dataDxfId="3553" dataCellStyle="Pourcentage"/>
    <tableColumn id="3" xr3:uid="{17993357-1427-4E75-BF59-0D4215AB4AB2}" name="Colonne3" dataDxfId="3552" dataCellStyle="Pourcenta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8867AA-4683-4487-B96F-CE7DA50B8D5F}" name="Tableau145" displayName="Tableau145" ref="T70:V114" totalsRowShown="0">
  <autoFilter ref="T70:V114" xr:uid="{956D6B77-F869-4FB0-B36A-0C961C822526}"/>
  <tableColumns count="3">
    <tableColumn id="1" xr3:uid="{7AD0B73F-886E-483F-844A-D5DE7CFF7A91}" name="Colonne1" dataDxfId="3632"/>
    <tableColumn id="2" xr3:uid="{C66554F4-A4A1-4DC3-A7A0-B48E4AFC190D}" name="Colonne2" dataDxfId="3631" dataCellStyle="Pourcentage"/>
    <tableColumn id="3" xr3:uid="{AF52164E-FAF4-429F-8ADD-6481EFB596F2}" name="Colonne3" dataDxfId="3630" dataCellStyle="Pourcentage"/>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A339336-AEB8-4C98-BA2C-99865CF65407}" name="Tableau14619485473" displayName="Tableau14619485473" ref="B250:D294" totalsRowShown="0">
  <autoFilter ref="B250:D294" xr:uid="{956D6B77-F869-4FB0-B36A-0C961C822526}"/>
  <tableColumns count="3">
    <tableColumn id="1" xr3:uid="{3E6EA3A9-7F64-4EB8-80F6-08DC557C1629}" name="Colonne1" dataDxfId="3551"/>
    <tableColumn id="2" xr3:uid="{1F74467E-CE94-4DFE-AE28-1D9853F9E946}" name="Colonne2" dataDxfId="3550" dataCellStyle="Pourcentage"/>
    <tableColumn id="3" xr3:uid="{25CBB58E-F79E-479A-83DE-82402896C0A3}" name="Colonne3" dataDxfId="3549" dataCellStyle="Pourcentag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1100559-94EE-4513-B267-4AB87D83AB49}" name="Tableau146198689" displayName="Tableau146198689" ref="B250:D294" totalsRowShown="0">
  <autoFilter ref="B250:D294" xr:uid="{956D6B77-F869-4FB0-B36A-0C961C822526}"/>
  <tableColumns count="3">
    <tableColumn id="1" xr3:uid="{F1A7F1B2-0CAC-4C19-A5C7-3F17A6C49363}" name="Colonne1" dataDxfId="3548"/>
    <tableColumn id="2" xr3:uid="{5AB1B030-CB71-44E5-BB26-3F78A9FFECEB}" name="Colonne2" dataDxfId="3547" dataCellStyle="Pourcentage"/>
    <tableColumn id="3" xr3:uid="{61202B95-2C26-42EF-8C2A-FE570D4F25C7}" name="Colonne3" dataDxfId="3546" dataCellStyle="Pourcentage"/>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C018BCC-A8BD-4D66-A761-D169D250221E}" name="Tableau146198694" displayName="Tableau146198694" ref="B250:D294" totalsRowShown="0">
  <autoFilter ref="B250:D294" xr:uid="{956D6B77-F869-4FB0-B36A-0C961C822526}"/>
  <tableColumns count="3">
    <tableColumn id="1" xr3:uid="{BEBCC1B0-B858-4161-9C3A-C4387095805A}" name="Colonne1" dataDxfId="3545"/>
    <tableColumn id="2" xr3:uid="{54F29670-5687-4295-850D-2D16177BC27B}" name="Colonne2" dataDxfId="3544" dataCellStyle="Pourcentage"/>
    <tableColumn id="3" xr3:uid="{16D1BCD7-30FC-47C5-904D-AA74EC9EA91A}" name="Colonne3" dataDxfId="3543" dataCellStyle="Pourcentage"/>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70D40BC-082F-4F55-88F3-7D2B2065EE20}" name="Tableau146194344" displayName="Tableau146194344" ref="B250:D294" totalsRowShown="0">
  <autoFilter ref="B250:D294" xr:uid="{956D6B77-F869-4FB0-B36A-0C961C822526}"/>
  <tableColumns count="3">
    <tableColumn id="1" xr3:uid="{198ECF7B-9AAC-4C43-8347-E1E165E09365}" name="Colonne1" dataDxfId="3542"/>
    <tableColumn id="2" xr3:uid="{885E590C-C523-4690-8CCF-47555E95D4FD}" name="Colonne2" dataDxfId="3541" dataCellStyle="Pourcentage"/>
    <tableColumn id="3" xr3:uid="{68AC99EC-0E2B-4CBA-942F-0FC0C9DAC5AC}" name="Colonne3" dataDxfId="3540" dataCellStyle="Pourcentage"/>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A20B629-E719-4BC5-BE5D-DF2BBBDDB843}" name="Tableau1461718" displayName="Tableau1461718" ref="B250:D294" totalsRowShown="0">
  <autoFilter ref="B250:D294" xr:uid="{956D6B77-F869-4FB0-B36A-0C961C822526}"/>
  <tableColumns count="3">
    <tableColumn id="1" xr3:uid="{EFC9B5F6-8FB2-4003-9922-32F8221BB240}" name="Colonne1" dataDxfId="3539"/>
    <tableColumn id="2" xr3:uid="{13484546-72F9-4A94-BE86-9A4F8BF3611C}" name="Colonne2" dataDxfId="3538" dataCellStyle="Pourcentage"/>
    <tableColumn id="3" xr3:uid="{527A48B7-D85A-4D29-BE8F-A004AC33D53E}" name="Colonne3" dataDxfId="3537" dataCellStyle="Pourcentage"/>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F68503C-C2A3-4891-9CF9-F4F57A59913B}" name="Tableau146194852" displayName="Tableau146194852" ref="B250:D294" totalsRowShown="0">
  <autoFilter ref="B250:D294" xr:uid="{956D6B77-F869-4FB0-B36A-0C961C822526}"/>
  <tableColumns count="3">
    <tableColumn id="1" xr3:uid="{C78D411F-1B32-4D6B-BF69-DDAEA63B1B8A}" name="Colonne1" dataDxfId="3536"/>
    <tableColumn id="2" xr3:uid="{083EF91C-97A0-4EF6-B241-7B1FB6A5A43B}" name="Colonne2" dataDxfId="3535" dataCellStyle="Pourcentage"/>
    <tableColumn id="3" xr3:uid="{7339BA73-8BFA-462D-8789-55268AA2B10C}" name="Colonne3" dataDxfId="3534" dataCellStyle="Pourcentage"/>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EA091BE-7F06-4095-96C8-18A337BC696F}" name="Tableau14619485479" displayName="Tableau14619485479" ref="B250:D294" totalsRowShown="0">
  <autoFilter ref="B250:D294" xr:uid="{956D6B77-F869-4FB0-B36A-0C961C822526}"/>
  <tableColumns count="3">
    <tableColumn id="1" xr3:uid="{7B0F941D-AE81-42D3-B96A-32FF15F97AE3}" name="Colonne1" dataDxfId="3533"/>
    <tableColumn id="2" xr3:uid="{85ACF156-478E-4E52-9D92-51892651920E}" name="Colonne2" dataDxfId="3532" dataCellStyle="Pourcentage"/>
    <tableColumn id="3" xr3:uid="{24A13271-B33D-4B14-9D80-3E37E721F750}" name="Colonne3" dataDxfId="3531" dataCellStyle="Pourcentage"/>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024C81C-9966-4AF3-9E48-D69BD3C73F46}" name="Tableau14619485460" displayName="Tableau14619485460" ref="B250:D294" totalsRowShown="0">
  <autoFilter ref="B250:D294" xr:uid="{956D6B77-F869-4FB0-B36A-0C961C822526}"/>
  <tableColumns count="3">
    <tableColumn id="1" xr3:uid="{52901D02-91E0-4F29-88F7-D97E116CBF78}" name="Colonne1" dataDxfId="3530"/>
    <tableColumn id="2" xr3:uid="{9B414AFF-2A55-4543-A229-E9DCF7FE83B4}" name="Colonne2" dataDxfId="3529" dataCellStyle="Pourcentage"/>
    <tableColumn id="3" xr3:uid="{CDE9EBE1-682E-46DC-B546-5DA1630940D4}" name="Colonne3" dataDxfId="3528" dataCellStyle="Pourcentage"/>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A922A-1B70-44EB-8B3D-EBDA6AD04C2C}" name="Tableau1461942" displayName="Tableau1461942" ref="B250:D294" totalsRowShown="0">
  <autoFilter ref="B250:D294" xr:uid="{956D6B77-F869-4FB0-B36A-0C961C822526}"/>
  <tableColumns count="3">
    <tableColumn id="1" xr3:uid="{6F4ED790-0725-4A45-B1BB-504CD403354F}" name="Colonne1" dataDxfId="3527"/>
    <tableColumn id="2" xr3:uid="{3F038C27-77B0-4097-B907-D37D31A7482A}" name="Colonne2" dataDxfId="3526" dataCellStyle="Pourcentage"/>
    <tableColumn id="3" xr3:uid="{D11FE8A4-5FE0-4D94-8075-94ED33146511}" name="Colonne3" dataDxfId="3525" dataCellStyle="Pourcentage"/>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D8CA7BC-4B38-4A6E-BF63-3CDCE3F2A07D}" name="Tableau1461516" displayName="Tableau1461516" ref="B250:D294" totalsRowShown="0">
  <autoFilter ref="B250:D294" xr:uid="{956D6B77-F869-4FB0-B36A-0C961C822526}"/>
  <tableColumns count="3">
    <tableColumn id="1" xr3:uid="{D9DE12AD-AA37-4F67-8A0F-033A4B6F77BB}" name="Colonne1" dataDxfId="3524"/>
    <tableColumn id="2" xr3:uid="{A6B9E484-D223-479B-8FBD-0837AB749163}" name="Colonne2" dataDxfId="3523" dataCellStyle="Pourcentage"/>
    <tableColumn id="3" xr3:uid="{21BE0CDC-17E2-420D-A9BB-120D9062749D}" name="Colonne3" dataDxfId="3522" dataCellStyle="Pourcentag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89CBC16-7F1E-4E00-B8D9-62DC60327EB3}" name="Tableau14539" displayName="Tableau14539" ref="B262:D309" totalsRowShown="0">
  <autoFilter ref="B262:D309" xr:uid="{956D6B77-F869-4FB0-B36A-0C961C822526}"/>
  <tableColumns count="3">
    <tableColumn id="1" xr3:uid="{19144381-0441-4B47-A165-EEDCCB0F3346}" name="Colonne1" dataDxfId="3629"/>
    <tableColumn id="2" xr3:uid="{4A760DC0-0160-4913-AD7D-C68725AFF7EE}" name="Colonne2" dataDxfId="3628" dataCellStyle="Pourcentage"/>
    <tableColumn id="3" xr3:uid="{29FA6AD9-10E3-441B-AA56-775830D94A8F}" name="Colonne3" dataDxfId="3627" dataCellStyle="Pourcentag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7158-8697-4F07-8858-2F2DC42AE842}" name="Tableau146" displayName="Tableau146" ref="B250:D294" totalsRowShown="0">
  <autoFilter ref="B250:D294" xr:uid="{956D6B77-F869-4FB0-B36A-0C961C822526}"/>
  <tableColumns count="3">
    <tableColumn id="1" xr3:uid="{13DC4665-FDF9-4801-B1D5-13117348B7C3}" name="Colonne1" dataDxfId="3521"/>
    <tableColumn id="2" xr3:uid="{C9A2E191-B5E3-408B-A5F6-B1E8D6B402B8}" name="Colonne2" dataDxfId="3520" dataCellStyle="Pourcentage"/>
    <tableColumn id="3" xr3:uid="{767A39BA-C0DA-4F6D-944A-D411C8DE2EEF}" name="Colonne3" dataDxfId="3519" dataCellStyle="Pourcentage"/>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AE79DFB-7EFA-442D-80F9-ADB99710462A}" name="Tableau14619485467" displayName="Tableau14619485467" ref="B250:D294" totalsRowShown="0">
  <autoFilter ref="B250:D294" xr:uid="{956D6B77-F869-4FB0-B36A-0C961C822526}"/>
  <tableColumns count="3">
    <tableColumn id="1" xr3:uid="{F12879DA-2E2A-4C44-840E-844F031BD752}" name="Colonne1" dataDxfId="3518"/>
    <tableColumn id="2" xr3:uid="{FF446ECA-BC02-47CA-B2B5-21766E127C8F}" name="Colonne2" dataDxfId="3517" dataCellStyle="Pourcentage"/>
    <tableColumn id="3" xr3:uid="{3251D408-A83D-4C5F-865C-00FF8CA99922}" name="Colonne3" dataDxfId="3516" dataCellStyle="Pourcentag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5A2BFEA-E98B-4C7F-A0D1-0845CE0F66FE}" name="Tableau146737" displayName="Tableau146737" ref="B250:D294" totalsRowShown="0">
  <autoFilter ref="B250:D294" xr:uid="{956D6B77-F869-4FB0-B36A-0C961C822526}"/>
  <tableColumns count="3">
    <tableColumn id="1" xr3:uid="{43C2F644-AEC4-44D4-B947-9F1E575541BA}" name="Colonne1" dataDxfId="3515"/>
    <tableColumn id="2" xr3:uid="{A85BC7C8-B6B5-47C2-A000-D345B4EF9E11}" name="Colonne2" dataDxfId="3514" dataCellStyle="Pourcentage"/>
    <tableColumn id="3" xr3:uid="{A29804F9-0AC0-446D-8943-E8909CDA63FA}" name="Colonne3" dataDxfId="3513" dataCellStyle="Pourcentage"/>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7B9C9E8-4DE9-46D0-BA67-A93B99C835DD}" name="Tableau14640" displayName="Tableau14640" ref="B250:D294" totalsRowShown="0">
  <autoFilter ref="B250:D294" xr:uid="{956D6B77-F869-4FB0-B36A-0C961C822526}"/>
  <tableColumns count="3">
    <tableColumn id="1" xr3:uid="{D932719D-D9DF-49BF-AEEA-825EEC486CE6}" name="Colonne1" dataDxfId="3512"/>
    <tableColumn id="2" xr3:uid="{78649590-3B1D-4A92-9459-892148D1145C}" name="Colonne2" dataDxfId="3511" dataCellStyle="Pourcentage"/>
    <tableColumn id="3" xr3:uid="{A2606484-A742-4B8F-B9D5-76ECBCF5780C}" name="Colonne3" dataDxfId="3510" dataCellStyle="Pourcentag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309D42B-ADE2-4045-8698-036DD2D174BB}" name="Tableau1461214" displayName="Tableau1461214" ref="B250:D294" totalsRowShown="0">
  <autoFilter ref="B250:D294" xr:uid="{956D6B77-F869-4FB0-B36A-0C961C822526}"/>
  <tableColumns count="3">
    <tableColumn id="1" xr3:uid="{4ED111F2-9A57-4670-8388-62B94BEF9F02}" name="Colonne1" dataDxfId="3509"/>
    <tableColumn id="2" xr3:uid="{001D983F-98A3-4BC4-A635-7876D09FC3AC}" name="Colonne2" dataDxfId="3508" dataCellStyle="Pourcentage"/>
    <tableColumn id="3" xr3:uid="{6FF5EC0A-FB55-425A-8864-49DA47EC69FF}" name="Colonne3" dataDxfId="3507" dataCellStyle="Pourcentag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BC4557-9EA3-45C5-9D65-128B8A8DF6BE}" name="Tableau14630" displayName="Tableau14630" ref="B250:D294" totalsRowShown="0">
  <autoFilter ref="B250:D294" xr:uid="{956D6B77-F869-4FB0-B36A-0C961C822526}"/>
  <tableColumns count="3">
    <tableColumn id="1" xr3:uid="{9B8D1C23-A59E-4E69-A5A8-A87B5160FBC0}" name="Colonne1" dataDxfId="3506"/>
    <tableColumn id="2" xr3:uid="{0EDFA49C-5212-402E-B7F0-CECEFD64B2D5}" name="Colonne2" dataDxfId="3505" dataCellStyle="Pourcentage"/>
    <tableColumn id="3" xr3:uid="{191278B3-234B-48AC-BDF1-2F6ABB66FDBD}" name="Colonne3" dataDxfId="3504" dataCellStyle="Pourcentage"/>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19071DB-B0E8-4F6E-B715-47388625B4CA}" name="Tableau146731" displayName="Tableau146731" ref="B250:D294" totalsRowShown="0">
  <autoFilter ref="B250:D294" xr:uid="{956D6B77-F869-4FB0-B36A-0C961C822526}"/>
  <tableColumns count="3">
    <tableColumn id="1" xr3:uid="{FABE01A9-BDA4-4637-BC1E-4E56A7AEA0C2}" name="Colonne1" dataDxfId="3503"/>
    <tableColumn id="2" xr3:uid="{9101A767-0C4C-4FF3-8DAB-59195A4E1C94}" name="Colonne2" dataDxfId="3502" dataCellStyle="Pourcentage"/>
    <tableColumn id="3" xr3:uid="{B203128E-31BB-450C-8742-64C465D6555F}" name="Colonne3" dataDxfId="3501" dataCellStyle="Pourcentag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9A59659-ED31-45A4-B942-8E255B6C91FC}" name="Tableau1461948" displayName="Tableau1461948" ref="B250:D294" totalsRowShown="0">
  <autoFilter ref="B250:D294" xr:uid="{956D6B77-F869-4FB0-B36A-0C961C822526}"/>
  <tableColumns count="3">
    <tableColumn id="1" xr3:uid="{293B5CBA-B961-4594-A451-69F452AC8F33}" name="Colonne1" dataDxfId="3500"/>
    <tableColumn id="2" xr3:uid="{AF5ACC90-3E38-4841-94DF-EF0593AAD147}" name="Colonne2" dataDxfId="3499" dataCellStyle="Pourcentage"/>
    <tableColumn id="3" xr3:uid="{485FAEF0-B0D3-4583-9DE8-7E1B0FAD6354}" name="Colonne3" dataDxfId="3498" dataCellStyle="Pourcentag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B00CEAC-0EE1-4956-9167-34C51C726D36}" name="Tableau14619485455" displayName="Tableau14619485455" ref="B250:D294" totalsRowShown="0">
  <autoFilter ref="B250:D294" xr:uid="{956D6B77-F869-4FB0-B36A-0C961C822526}"/>
  <tableColumns count="3">
    <tableColumn id="1" xr3:uid="{08A6A52D-46A9-4022-88C0-3C00BDE5CD12}" name="Colonne1" dataDxfId="3497"/>
    <tableColumn id="2" xr3:uid="{6256338D-B214-459F-BADF-A91D1028376A}" name="Colonne2" dataDxfId="3496" dataCellStyle="Pourcentage"/>
    <tableColumn id="3" xr3:uid="{F1F1DFE2-CE91-4975-A0E6-BF8FE0B9492A}" name="Colonne3" dataDxfId="3495" dataCellStyle="Pourcentag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46B87D9-E179-4BF1-8EAB-EADE3BF923F1}" name="Tableau14672346" displayName="Tableau14672346" ref="B250:D294" totalsRowShown="0">
  <autoFilter ref="B250:D294" xr:uid="{956D6B77-F869-4FB0-B36A-0C961C822526}"/>
  <tableColumns count="3">
    <tableColumn id="1" xr3:uid="{DCBCB9A4-DBFA-4085-A404-E001D3A541DB}" name="Colonne1" dataDxfId="3494"/>
    <tableColumn id="2" xr3:uid="{6F5D17AC-E441-45BB-895A-9D57C15335BF}" name="Colonne2" dataDxfId="3493" dataCellStyle="Pourcentage"/>
    <tableColumn id="3" xr3:uid="{71D8C7C5-8D45-4627-8E59-E775158FAB02}" name="Colonne3" dataDxfId="3492"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F00C425-60B4-4164-B3EB-BC382547D409}" name="Tableau146726272829" displayName="Tableau146726272829" ref="B249:D293" totalsRowShown="0">
  <autoFilter ref="B249:D293" xr:uid="{956D6B77-F869-4FB0-B36A-0C961C822526}"/>
  <tableColumns count="3">
    <tableColumn id="1" xr3:uid="{E32C298E-2A54-409D-B055-4038EE7CAAB8}" name="Colonne1" dataDxfId="3626"/>
    <tableColumn id="2" xr3:uid="{AD493E31-9907-4252-938C-D7D0DFCFC5A0}" name="Colonne2" dataDxfId="3625" dataCellStyle="Pourcentage"/>
    <tableColumn id="3" xr3:uid="{4F8C28B1-8405-46A7-9713-ED1941F000C2}" name="Colonne3" dataDxfId="3624" dataCellStyle="Pourcentage"/>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8BD38E2-0931-4DB8-BAE5-0432AA43D188}" name="Tableau146732" displayName="Tableau146732" ref="B250:D294" totalsRowShown="0">
  <autoFilter ref="B250:D294" xr:uid="{956D6B77-F869-4FB0-B36A-0C961C822526}"/>
  <tableColumns count="3">
    <tableColumn id="1" xr3:uid="{4CE7770A-2F74-47E6-992B-7529E37E7A12}" name="Colonne1" dataDxfId="3491"/>
    <tableColumn id="2" xr3:uid="{868957FE-D06C-4D7D-9799-377D1B19CA3E}" name="Colonne2" dataDxfId="3490" dataCellStyle="Pourcentage"/>
    <tableColumn id="3" xr3:uid="{0E23B1D9-AE29-40EC-9552-A4F3364FE453}" name="Colonne3" dataDxfId="3489" dataCellStyle="Pourcentage"/>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A06175C-B800-44D8-AC2C-8D39FAC7B9F0}" name="Tableau14593" displayName="Tableau14593" ref="B250:D294" totalsRowShown="0">
  <autoFilter ref="B250:D294" xr:uid="{956D6B77-F869-4FB0-B36A-0C961C822526}"/>
  <tableColumns count="3">
    <tableColumn id="1" xr3:uid="{5D5FBF32-5558-49C7-8D3F-265C75017425}" name="Colonne1" dataDxfId="3488"/>
    <tableColumn id="2" xr3:uid="{6B56AC26-0AC4-4800-B6A8-F5CA8048FB3A}" name="Colonne2" dataDxfId="3487" dataCellStyle="Pourcentage"/>
    <tableColumn id="3" xr3:uid="{1FE5E5B5-F22D-416A-BFFB-F3EC9AC14B54}" name="Colonne3" dataDxfId="3486" dataCellStyle="Pourcentag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5280CE9-3DA9-421A-AA4B-A32334DDFF27}" name="Tableau14638" displayName="Tableau14638" ref="B250:D294" totalsRowShown="0">
  <autoFilter ref="B250:D294" xr:uid="{956D6B77-F869-4FB0-B36A-0C961C822526}"/>
  <tableColumns count="3">
    <tableColumn id="1" xr3:uid="{A5834969-FFC3-4ED4-9367-C10E61830387}" name="Colonne1" dataDxfId="3485"/>
    <tableColumn id="2" xr3:uid="{DC724E1B-D611-4120-979C-2D24FFF82AF8}" name="Colonne2" dataDxfId="3484" dataCellStyle="Pourcentage"/>
    <tableColumn id="3" xr3:uid="{68064ABC-6732-4A2B-864A-1CFE4E2EDBA2}" name="Colonne3" dataDxfId="3483" dataCellStyle="Pourcentag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DDFAB68-E1B2-440F-8C37-B48AA78F5A8B}" name="Tableau14580" displayName="Tableau14580" ref="B250:D294" totalsRowShown="0">
  <autoFilter ref="B250:D294" xr:uid="{956D6B77-F869-4FB0-B36A-0C961C822526}"/>
  <tableColumns count="3">
    <tableColumn id="1" xr3:uid="{70634985-BC81-49E5-90ED-6612DC4BCFD8}" name="Colonne1" dataDxfId="3482"/>
    <tableColumn id="2" xr3:uid="{F64811C5-E606-47BE-BA01-50CBE3BBF0EF}" name="Colonne2" dataDxfId="3481" dataCellStyle="Pourcentage"/>
    <tableColumn id="3" xr3:uid="{BA1713F3-0FDB-4614-A394-C239732EF965}" name="Colonne3" dataDxfId="3480" dataCellStyle="Pourcentage"/>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9FAA60B-D4A3-4C60-8AD8-F37644C0E68D}" name="Tableau14672345" displayName="Tableau14672345" ref="B250:D294" totalsRowShown="0">
  <autoFilter ref="B250:D294" xr:uid="{956D6B77-F869-4FB0-B36A-0C961C822526}"/>
  <tableColumns count="3">
    <tableColumn id="1" xr3:uid="{4812A21C-1293-4728-A214-F4B22D1DEEB7}" name="Colonne1" dataDxfId="3479"/>
    <tableColumn id="2" xr3:uid="{1E2D34FC-778B-4D74-A36C-D44BE5D2682D}" name="Colonne2" dataDxfId="3478" dataCellStyle="Pourcentage"/>
    <tableColumn id="3" xr3:uid="{3A98E95A-0368-4427-A013-0886A84C19F2}" name="Colonne3" dataDxfId="3477" dataCellStyle="Pourcentage"/>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5502FCF-1A25-486E-987D-EDA67E2ECDDC}" name="Tableau14672395" displayName="Tableau14672395" ref="B250:D294" totalsRowShown="0">
  <autoFilter ref="B250:D294" xr:uid="{956D6B77-F869-4FB0-B36A-0C961C822526}"/>
  <tableColumns count="3">
    <tableColumn id="1" xr3:uid="{6024C139-B3D8-4B1D-8D8C-A2CB62EB0374}" name="Colonne1" dataDxfId="3476"/>
    <tableColumn id="2" xr3:uid="{4DBA192C-98EC-4FBB-BD08-6405EF104CE8}" name="Colonne2" dataDxfId="3475" dataCellStyle="Pourcentage"/>
    <tableColumn id="3" xr3:uid="{3D054F43-23F8-4E39-913C-7F1430297639}" name="Colonne3" dataDxfId="3474" dataCellStyle="Pourcentag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1D1FFBE-FD73-4D21-AC18-88EAA706D4B0}" name="Tableau14672357" displayName="Tableau14672357" ref="B250:D294" totalsRowShown="0">
  <autoFilter ref="B250:D294" xr:uid="{956D6B77-F869-4FB0-B36A-0C961C822526}"/>
  <tableColumns count="3">
    <tableColumn id="1" xr3:uid="{59DE0C55-27A7-4E64-9439-52D74822B110}" name="Colonne1" dataDxfId="3473"/>
    <tableColumn id="2" xr3:uid="{72408F37-5B5B-4A7D-93AA-DB0F86D47608}" name="Colonne2" dataDxfId="3472" dataCellStyle="Pourcentage"/>
    <tableColumn id="3" xr3:uid="{6E76D0AD-231F-4BB0-8F2C-4940FCEA00E5}" name="Colonne3" dataDxfId="3471" dataCellStyle="Pourcentage"/>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6648FC2-3A3F-4EF5-8271-955294149100}" name="Tableau14672378" displayName="Tableau14672378" ref="B250:D294" totalsRowShown="0">
  <autoFilter ref="B250:D294" xr:uid="{956D6B77-F869-4FB0-B36A-0C961C822526}"/>
  <tableColumns count="3">
    <tableColumn id="1" xr3:uid="{A1C17242-E6E5-4C1A-9A80-D092FEB75073}" name="Colonne1" dataDxfId="3470"/>
    <tableColumn id="2" xr3:uid="{AB714668-59CE-4276-8726-F570E676A4F1}" name="Colonne2" dataDxfId="3469" dataCellStyle="Pourcentage"/>
    <tableColumn id="3" xr3:uid="{DA2E2CD5-E605-4082-B920-DF8895292D9B}" name="Colonne3" dataDxfId="3468" dataCellStyle="Pourcentage"/>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E05B0E1-1B46-49FF-8811-68B8A2B1E328}" name="Tableau14672353" displayName="Tableau14672353" ref="B250:D294" totalsRowShown="0">
  <autoFilter ref="B250:D294" xr:uid="{956D6B77-F869-4FB0-B36A-0C961C822526}"/>
  <tableColumns count="3">
    <tableColumn id="1" xr3:uid="{94A3E532-84F2-4470-9301-F02F9EBC8CB0}" name="Colonne1" dataDxfId="3467"/>
    <tableColumn id="2" xr3:uid="{DD928623-7AE2-4AA9-84BA-CF1A856BC359}" name="Colonne2" dataDxfId="3466" dataCellStyle="Pourcentage"/>
    <tableColumn id="3" xr3:uid="{C10FCA90-06F9-4DA5-B4D9-889AE563CEBE}" name="Colonne3" dataDxfId="3465" dataCellStyle="Pourcentage"/>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2CE3DB1-477D-4DE5-8B99-CCE01034A5E6}" name="Tableau14672392" displayName="Tableau14672392" ref="B250:D294" totalsRowShown="0">
  <autoFilter ref="B250:D294" xr:uid="{956D6B77-F869-4FB0-B36A-0C961C822526}"/>
  <tableColumns count="3">
    <tableColumn id="1" xr3:uid="{2C2198FC-AB58-4B3D-8090-E4C17F90D412}" name="Colonne1" dataDxfId="3464"/>
    <tableColumn id="2" xr3:uid="{4DF47CAF-BC4F-4F32-89E8-B07A5C0AEB7A}" name="Colonne2" dataDxfId="3463" dataCellStyle="Pourcentage"/>
    <tableColumn id="3" xr3:uid="{60CF1EF5-448D-4814-BB8E-547354EE19BF}" name="Colonne3" dataDxfId="3462" dataCellStyle="Pourcentag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0760C-43CD-49F6-B4E6-BEC6293A17B7}" name="Tableau1467" displayName="Tableau1467" ref="G251:I295" totalsRowShown="0">
  <autoFilter ref="G251:I295" xr:uid="{956D6B77-F869-4FB0-B36A-0C961C822526}"/>
  <tableColumns count="3">
    <tableColumn id="1" xr3:uid="{4ADFDF84-6065-464C-A552-C389780D506E}" name="Colonne1" dataDxfId="3623"/>
    <tableColumn id="2" xr3:uid="{6E4F95EE-7793-4B59-A28B-79BEA3C26100}" name="Colonne2" dataDxfId="3622" dataCellStyle="Pourcentage"/>
    <tableColumn id="3" xr3:uid="{D2F9A33D-6BB7-4827-B4A6-8FAFAF637220}" name="Colonne3" dataDxfId="3621" dataCellStyle="Pourcentag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1CABC4A-88AF-4AFD-94BB-BF610C8F2B5F}" name="Tableau14672358" displayName="Tableau14672358" ref="B250:D294" totalsRowShown="0">
  <autoFilter ref="B250:D294" xr:uid="{956D6B77-F869-4FB0-B36A-0C961C822526}"/>
  <tableColumns count="3">
    <tableColumn id="1" xr3:uid="{F72D3D41-E597-44F1-B433-643CFEDC0789}" name="Colonne1" dataDxfId="3461"/>
    <tableColumn id="2" xr3:uid="{A0B4CA48-C9BC-4EAF-8AA8-5BA2D24B1B61}" name="Colonne2" dataDxfId="3460" dataCellStyle="Pourcentage"/>
    <tableColumn id="3" xr3:uid="{679F5EAE-AEA2-444B-B3C2-545F8C5A6C78}" name="Colonne3" dataDxfId="3459" dataCellStyle="Pourcentage"/>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21F4FFAA-5F05-4953-B85F-B7EF4886A7F7}" name="Tableau14672376" displayName="Tableau14672376" ref="B250:D294" totalsRowShown="0">
  <autoFilter ref="B250:D294" xr:uid="{956D6B77-F869-4FB0-B36A-0C961C822526}"/>
  <tableColumns count="3">
    <tableColumn id="1" xr3:uid="{DFDA0C53-9839-4E86-BCF3-04B882F66A60}" name="Colonne1" dataDxfId="3458"/>
    <tableColumn id="2" xr3:uid="{872D798A-625B-4AAF-8A98-417328B08D8D}" name="Colonne2" dataDxfId="3457" dataCellStyle="Pourcentage"/>
    <tableColumn id="3" xr3:uid="{61D6D93F-CF04-40EA-B141-DEFF4C7BDD52}" name="Colonne3" dataDxfId="3456" dataCellStyle="Pourcentage"/>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4E54873-ED88-41B6-AF21-5ACB83CA65A3}" name="Tableau14672390" displayName="Tableau14672390" ref="B250:D294" totalsRowShown="0">
  <autoFilter ref="B250:D294" xr:uid="{956D6B77-F869-4FB0-B36A-0C961C822526}"/>
  <tableColumns count="3">
    <tableColumn id="1" xr3:uid="{5EE62E1F-4763-4D3D-AC09-F9C9BF04D2AF}" name="Colonne1" dataDxfId="3455"/>
    <tableColumn id="2" xr3:uid="{90686BCB-D16D-409C-9D0B-EF52B36A6E1B}" name="Colonne2" dataDxfId="3454" dataCellStyle="Pourcentage"/>
    <tableColumn id="3" xr3:uid="{EB6F801B-6D84-4D17-A9DB-DE79132AD400}" name="Colonne3" dataDxfId="3453" dataCellStyle="Pourcentage"/>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E6B83E3-E4F4-4D18-833C-69D72AFCDCAA}" name="Tableau14672374" displayName="Tableau14672374" ref="B250:D294" totalsRowShown="0">
  <autoFilter ref="B250:D294" xr:uid="{956D6B77-F869-4FB0-B36A-0C961C822526}"/>
  <tableColumns count="3">
    <tableColumn id="1" xr3:uid="{57F03ACB-955A-4A5A-8459-98E37884BE66}" name="Colonne1" dataDxfId="3452"/>
    <tableColumn id="2" xr3:uid="{0155DC41-508E-4D64-A20E-D6A03E997F21}" name="Colonne2" dataDxfId="3451" dataCellStyle="Pourcentage"/>
    <tableColumn id="3" xr3:uid="{77755BBA-9DFB-4530-96BA-9AE8F24636FC}" name="Colonne3" dataDxfId="3450" dataCellStyle="Pourcentage"/>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4FACB18-9671-42F1-81AC-45CDA6FB5DF4}" name="Tableau14672388" displayName="Tableau14672388" ref="B250:D294" totalsRowShown="0">
  <autoFilter ref="B250:D294" xr:uid="{956D6B77-F869-4FB0-B36A-0C961C822526}"/>
  <tableColumns count="3">
    <tableColumn id="1" xr3:uid="{F742D6C0-1245-4879-B74C-83EA865EE420}" name="Colonne1" dataDxfId="3449"/>
    <tableColumn id="2" xr3:uid="{6A2236C2-F281-45AA-9149-0F581F0007E0}" name="Colonne2" dataDxfId="3448" dataCellStyle="Pourcentage"/>
    <tableColumn id="3" xr3:uid="{B043DA99-3F5A-4F8B-A72E-014AAE6F7A05}" name="Colonne3" dataDxfId="3447" dataCellStyle="Pourcentage"/>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30F46C9D-A932-46B9-BA1D-25C2D0AAF802}" name="Tableau14672384" displayName="Tableau14672384" ref="B250:D294" totalsRowShown="0">
  <autoFilter ref="B250:D294" xr:uid="{956D6B77-F869-4FB0-B36A-0C961C822526}"/>
  <tableColumns count="3">
    <tableColumn id="1" xr3:uid="{B32BB1AB-9D7D-4ED8-8190-80159498053B}" name="Colonne1" dataDxfId="3446"/>
    <tableColumn id="2" xr3:uid="{70AD91DA-7E12-4028-8F98-AE358F52E444}" name="Colonne2" dataDxfId="3445" dataCellStyle="Pourcentage"/>
    <tableColumn id="3" xr3:uid="{BA18CA98-3CAD-43D7-BEBD-C5C7D9575E43}" name="Colonne3" dataDxfId="3444" dataCellStyle="Pourcentage"/>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A86F79D-7AB5-42B7-A91B-0E2E4BB2644A}" name="Tableau14672382" displayName="Tableau14672382" ref="B250:D294" totalsRowShown="0">
  <autoFilter ref="B250:D294" xr:uid="{956D6B77-F869-4FB0-B36A-0C961C822526}"/>
  <tableColumns count="3">
    <tableColumn id="1" xr3:uid="{44DF30F8-AAB5-40C0-B37E-BA411A8D81CD}" name="Colonne1" dataDxfId="3443"/>
    <tableColumn id="2" xr3:uid="{A84AA8A4-AD13-4712-8C55-6B28F1ADD545}" name="Colonne2" dataDxfId="3442" dataCellStyle="Pourcentage"/>
    <tableColumn id="3" xr3:uid="{457DDBA8-A3E8-46A0-B3C2-7D2278C8B586}" name="Colonne3" dataDxfId="3441" dataCellStyle="Pourcentage"/>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8C990C2-5028-47AE-A6E1-5834D639E36F}" name="Tableau14672365" displayName="Tableau14672365" ref="B250:D294" totalsRowShown="0">
  <autoFilter ref="B250:D294" xr:uid="{956D6B77-F869-4FB0-B36A-0C961C822526}"/>
  <tableColumns count="3">
    <tableColumn id="1" xr3:uid="{61A89CF9-C78A-4D48-9960-FE6FD296A5F2}" name="Colonne1" dataDxfId="3440"/>
    <tableColumn id="2" xr3:uid="{54CC4ACC-A367-44F9-9596-036E7EF7160A}" name="Colonne2" dataDxfId="3439" dataCellStyle="Pourcentage"/>
    <tableColumn id="3" xr3:uid="{0EDDF140-E2A8-4AE3-9DF9-C6733374A20A}" name="Colonne3" dataDxfId="3438" dataCellStyle="Pourcentag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83E15FD-8FC6-4AF6-AA76-B7B215635755}" name="Tableau14672370" displayName="Tableau14672370" ref="B250:D294" totalsRowShown="0">
  <autoFilter ref="B250:D294" xr:uid="{956D6B77-F869-4FB0-B36A-0C961C822526}"/>
  <tableColumns count="3">
    <tableColumn id="1" xr3:uid="{17DEF5F9-22A9-49F3-8E60-044973A225E8}" name="Colonne1" dataDxfId="3437"/>
    <tableColumn id="2" xr3:uid="{30977FD6-5F34-4494-8399-B3E22D6FB061}" name="Colonne2" dataDxfId="3436" dataCellStyle="Pourcentage"/>
    <tableColumn id="3" xr3:uid="{F31176E4-1C83-4FF1-9BF0-C139234627FC}" name="Colonne3" dataDxfId="3435" dataCellStyle="Pourcentage"/>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C9CFCDC-9756-407C-A4DA-07CFD764AECA}" name="Tableau14672363" displayName="Tableau14672363" ref="B250:D294" totalsRowShown="0">
  <autoFilter ref="B250:D294" xr:uid="{956D6B77-F869-4FB0-B36A-0C961C822526}"/>
  <tableColumns count="3">
    <tableColumn id="1" xr3:uid="{65C4FDED-746B-4999-A02F-7AFEE704CF20}" name="Colonne1" dataDxfId="3434"/>
    <tableColumn id="2" xr3:uid="{E7718962-A909-44DD-8AD0-114C4C28CDF1}" name="Colonne2" dataDxfId="3433" dataCellStyle="Pourcentage"/>
    <tableColumn id="3" xr3:uid="{52C1B23D-D16C-431A-8834-57F8B89FD8C4}" name="Colonne3" dataDxfId="3432" dataCellStyle="Pourcentag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6A3AE90-A3CB-4AB2-9E7F-2FE6069F9836}" name="Tableau14672372" displayName="Tableau14672372" ref="B250:D294" totalsRowShown="0">
  <autoFilter ref="B250:D294" xr:uid="{956D6B77-F869-4FB0-B36A-0C961C822526}"/>
  <tableColumns count="3">
    <tableColumn id="1" xr3:uid="{C8DB5C3B-4F59-40C1-809B-EC580547E8B1}" name="Colonne1" dataDxfId="3620"/>
    <tableColumn id="2" xr3:uid="{60314DEC-B35B-4622-B460-F1DCD8FDAE21}" name="Colonne2" dataDxfId="3619" dataCellStyle="Pourcentage"/>
    <tableColumn id="3" xr3:uid="{4E32E5D1-421D-4D89-AE3D-703EFF7E7937}" name="Colonne3" dataDxfId="3618" dataCellStyle="Pourcentage"/>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183F531-8DA0-4855-AC35-3CFD7854089A}" name="Tableau14672627" displayName="Tableau14672627" ref="B250:D294" totalsRowShown="0">
  <autoFilter ref="B250:D294" xr:uid="{956D6B77-F869-4FB0-B36A-0C961C822526}"/>
  <tableColumns count="3">
    <tableColumn id="1" xr3:uid="{C49F691B-8D38-4C6A-8748-FDA34C516EAD}" name="Colonne1" dataDxfId="3431"/>
    <tableColumn id="2" xr3:uid="{D98A33B2-EF22-40F4-807D-AB4A12106DC8}" name="Colonne2" dataDxfId="3430" dataCellStyle="Pourcentage"/>
    <tableColumn id="3" xr3:uid="{C29EEB54-63CF-49FA-9FE4-CEC448E411FE}" name="Colonne3" dataDxfId="3429" dataCellStyle="Pourcentage"/>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DADE203-2E1F-4D54-8CE7-5414791271B9}" name="Tableau146733" displayName="Tableau146733" ref="B250:D294" totalsRowShown="0">
  <autoFilter ref="B250:D294" xr:uid="{956D6B77-F869-4FB0-B36A-0C961C822526}"/>
  <tableColumns count="3">
    <tableColumn id="1" xr3:uid="{F334CB0B-1787-4E8E-A9BB-87D3995F9624}" name="Colonne1" dataDxfId="3428"/>
    <tableColumn id="2" xr3:uid="{025781E7-E5EB-4609-9A27-536F6D9B3A1F}" name="Colonne2" dataDxfId="3427" dataCellStyle="Pourcentage"/>
    <tableColumn id="3" xr3:uid="{F27087F2-3D25-47D0-86CE-9172ACD950F4}" name="Colonne3" dataDxfId="3426" dataCellStyle="Pourcentage"/>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F6E625D-9150-45F4-9211-77F75449364E}" name="Tableau14672356" displayName="Tableau14672356" ref="B250:D294" totalsRowShown="0">
  <autoFilter ref="B250:D294" xr:uid="{956D6B77-F869-4FB0-B36A-0C961C822526}"/>
  <tableColumns count="3">
    <tableColumn id="1" xr3:uid="{7C44AA65-E996-4341-9CD9-E88EDC71C6E2}" name="Colonne1" dataDxfId="3425"/>
    <tableColumn id="2" xr3:uid="{8D168908-C7A3-4A63-BAD4-5AF152BD29C4}" name="Colonne2" dataDxfId="3424" dataCellStyle="Pourcentage"/>
    <tableColumn id="3" xr3:uid="{2D91A471-6E8B-4A4C-AC09-C745D84A93EB}" name="Colonne3" dataDxfId="3423" dataCellStyle="Pourcentage"/>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379D4D8-B4A6-4DD6-8101-7DA65FEE8CA3}" name="Tableau146741" displayName="Tableau146741" ref="B250:D294" totalsRowShown="0">
  <autoFilter ref="B250:D294" xr:uid="{956D6B77-F869-4FB0-B36A-0C961C822526}"/>
  <tableColumns count="3">
    <tableColumn id="1" xr3:uid="{E485B9B6-D989-4431-9F32-AD24624ED396}" name="Colonne1" dataDxfId="3422"/>
    <tableColumn id="2" xr3:uid="{62C11E35-A239-47FF-B478-116559E823CA}" name="Colonne2" dataDxfId="3421" dataCellStyle="Pourcentage"/>
    <tableColumn id="3" xr3:uid="{156DDE7F-2EBB-40E9-8AF3-F5EC69942FA8}" name="Colonne3" dataDxfId="3420" dataCellStyle="Pourcentage"/>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474B960-2A76-445D-BE2E-1532A0E12D80}" name="Tableau146194849" displayName="Tableau146194849" ref="B250:D294" totalsRowShown="0">
  <autoFilter ref="B250:D294" xr:uid="{956D6B77-F869-4FB0-B36A-0C961C822526}"/>
  <tableColumns count="3">
    <tableColumn id="1" xr3:uid="{EA915421-5FBA-46D2-8B6D-CDB1A2B86A4F}" name="Colonne1" dataDxfId="3419"/>
    <tableColumn id="2" xr3:uid="{A4920C68-EC14-4751-B8D5-1D8AD14EF380}" name="Colonne2" dataDxfId="3418" dataCellStyle="Pourcentage"/>
    <tableColumn id="3" xr3:uid="{B251577D-DF7A-42A6-B4D9-2BFBAC58C420}" name="Colonne3" dataDxfId="3417" dataCellStyle="Pourcentage"/>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4B1D201-8DA3-48E6-B0F2-4F760EF81A61}" name="Tableau14619484950" displayName="Tableau14619484950" ref="B250:D294" totalsRowShown="0">
  <autoFilter ref="B250:D294" xr:uid="{956D6B77-F869-4FB0-B36A-0C961C822526}"/>
  <tableColumns count="3">
    <tableColumn id="1" xr3:uid="{32B5E63E-6006-4DFD-982B-C0032BEB8B2C}" name="Colonne1" dataDxfId="3416"/>
    <tableColumn id="2" xr3:uid="{224253BF-D909-4FC2-A148-1DC8DA96CBAF}" name="Colonne2" dataDxfId="3415" dataCellStyle="Pourcentage"/>
    <tableColumn id="3" xr3:uid="{DF900CED-A7E6-4951-9398-BA50AB1600F7}" name="Colonne3" dataDxfId="3414" dataCellStyle="Pourcentage"/>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5F55B74-E3DD-4070-BBD9-66F9BFAFBAD3}" name="Tableau1461213" displayName="Tableau1461213" ref="B250:D294" totalsRowShown="0">
  <autoFilter ref="B250:D294" xr:uid="{956D6B77-F869-4FB0-B36A-0C961C822526}"/>
  <tableColumns count="3">
    <tableColumn id="1" xr3:uid="{A8D4E535-3DD1-4B2E-B877-1798AE5D867A}" name="Colonne1" dataDxfId="3413"/>
    <tableColumn id="2" xr3:uid="{300D662A-BD48-4039-85D4-7117A3E1FFE4}" name="Colonne2" dataDxfId="3412" dataCellStyle="Pourcentage"/>
    <tableColumn id="3" xr3:uid="{7D8E0945-7A8B-43F5-9723-795A7A6EB775}" name="Colonne3" dataDxfId="3411" dataCellStyle="Pourcentage"/>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BBA4E84-0D42-46A5-902D-26993890B244}" name="Tableau1453811" displayName="Tableau1453811" ref="B250:D294" totalsRowShown="0">
  <autoFilter ref="B250:D294" xr:uid="{956D6B77-F869-4FB0-B36A-0C961C822526}"/>
  <tableColumns count="3">
    <tableColumn id="1" xr3:uid="{120B4679-196C-4887-B4B7-9B5B39C13B83}" name="Colonne1" dataDxfId="3410"/>
    <tableColumn id="2" xr3:uid="{22E7ABEF-9A9B-445E-BB68-E68FF96C9930}" name="Colonne2" dataDxfId="3409" dataCellStyle="Pourcentage"/>
    <tableColumn id="3" xr3:uid="{979ACA21-4B09-49B7-99A1-2DB243D04683}" name="Colonne3" dataDxfId="3408" dataCellStyle="Pourcentage"/>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D320297-C41F-44A9-BA23-8E0AEB62DC8A}" name="Tableau14619485481" displayName="Tableau14619485481" ref="B250:D294" totalsRowShown="0">
  <autoFilter ref="B250:D294" xr:uid="{956D6B77-F869-4FB0-B36A-0C961C822526}"/>
  <tableColumns count="3">
    <tableColumn id="1" xr3:uid="{1D8FA457-E9B9-4044-9010-F3F69E217235}" name="Colonne1" dataDxfId="3407"/>
    <tableColumn id="2" xr3:uid="{CDA33D2E-C806-46CA-9564-013857C562B6}" name="Colonne2" dataDxfId="3406" dataCellStyle="Pourcentage"/>
    <tableColumn id="3" xr3:uid="{5B111E59-A3AF-4935-9874-5E69E9F419D5}" name="Colonne3" dataDxfId="3405" dataCellStyle="Pourcentage"/>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688ABEF-08C7-4FBF-9948-89942C4B0239}" name="Tableau14619485483" displayName="Tableau14619485483" ref="B250:D294" totalsRowShown="0">
  <autoFilter ref="B250:D294" xr:uid="{956D6B77-F869-4FB0-B36A-0C961C822526}"/>
  <tableColumns count="3">
    <tableColumn id="1" xr3:uid="{F1475E5E-BB33-4D18-A243-342A25A80591}" name="Colonne1" dataDxfId="3404"/>
    <tableColumn id="2" xr3:uid="{CB8A7FF9-F49A-474B-888A-1509EE2AE9F4}" name="Colonne2" dataDxfId="3403" dataCellStyle="Pourcentage"/>
    <tableColumn id="3" xr3:uid="{494D4D8D-2BF1-4171-BC36-1450746AF296}" name="Colonne3" dataDxfId="3402" dataCellStyle="Pourcentag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ED7FCA5-CA82-4A70-B33A-D90B446595B5}" name="Tableau14559" displayName="Tableau14559" ref="B250:D294" totalsRowShown="0">
  <autoFilter ref="B250:D294" xr:uid="{956D6B77-F869-4FB0-B36A-0C961C822526}"/>
  <tableColumns count="3">
    <tableColumn id="1" xr3:uid="{E7F00C0A-3219-44B5-98C3-3DA65747DAC1}" name="Colonne1" dataDxfId="3617"/>
    <tableColumn id="2" xr3:uid="{31065FDB-E0A4-4F1A-AA9C-531533D1C0A3}" name="Colonne2" dataDxfId="3616" dataCellStyle="Pourcentage"/>
    <tableColumn id="3" xr3:uid="{712E7C13-D264-4C42-AB7B-5042BD912DA6}" name="Colonne3" dataDxfId="3615" dataCellStyle="Pourcentage"/>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6221FF2-25F7-474E-B0BC-968300C4AFB3}" name="Tableau14619485469" displayName="Tableau14619485469" ref="B250:D294" totalsRowShown="0">
  <autoFilter ref="B250:D294" xr:uid="{956D6B77-F869-4FB0-B36A-0C961C822526}"/>
  <tableColumns count="3">
    <tableColumn id="1" xr3:uid="{2447BD2F-DFE4-4B49-B39C-4D789840E3EE}" name="Colonne1" dataDxfId="3401"/>
    <tableColumn id="2" xr3:uid="{B0DD0F86-46B2-4EEC-8ACD-FEF986003D28}" name="Colonne2" dataDxfId="3400" dataCellStyle="Pourcentage"/>
    <tableColumn id="3" xr3:uid="{7DED66A6-AF02-4E80-B0B3-7792C7824088}" name="Colonne3" dataDxfId="3399" dataCellStyle="Pourcentage"/>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4D0BDF6-335A-4068-9F65-4411A5359BB8}" name="Tableau14619485464" displayName="Tableau14619485464" ref="B250:D294" totalsRowShown="0">
  <autoFilter ref="B250:D294" xr:uid="{956D6B77-F869-4FB0-B36A-0C961C822526}"/>
  <tableColumns count="3">
    <tableColumn id="1" xr3:uid="{9CB871BA-E52F-488C-ADEC-A0499E1731E8}" name="Colonne1" dataDxfId="3398"/>
    <tableColumn id="2" xr3:uid="{29C36BEF-EA4B-4B7F-99B6-2D2BF5B1C498}" name="Colonne2" dataDxfId="3397" dataCellStyle="Pourcentage"/>
    <tableColumn id="3" xr3:uid="{A6F1D1EC-1E5C-4168-B054-D18A23ED6325}" name="Colonne3" dataDxfId="3396" dataCellStyle="Pourcentage"/>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DA90F2D-1A74-4DF5-8A3A-ADD293EA2F28}" name="Tableau146194854" displayName="Tableau146194854" ref="B250:D294" totalsRowShown="0">
  <autoFilter ref="B250:D294" xr:uid="{956D6B77-F869-4FB0-B36A-0C961C822526}"/>
  <tableColumns count="3">
    <tableColumn id="1" xr3:uid="{1A3DB950-8016-4508-A8A6-2364418A80F0}" name="Colonne1" dataDxfId="3395"/>
    <tableColumn id="2" xr3:uid="{D4DA66CC-22CE-45E9-8FC4-700DBB223A83}" name="Colonne2" dataDxfId="3394" dataCellStyle="Pourcentage"/>
    <tableColumn id="3" xr3:uid="{0A85C9A3-8AF5-4AD2-9D6D-97C1212502E4}" name="Colonne3" dataDxfId="3393" dataCellStyle="Pourcentage"/>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3EC1E139-829D-4327-83FD-CEB28D491C30}" name="Tableau14619485462" displayName="Tableau14619485462" ref="B250:D294" totalsRowShown="0">
  <autoFilter ref="B250:D294" xr:uid="{956D6B77-F869-4FB0-B36A-0C961C822526}"/>
  <tableColumns count="3">
    <tableColumn id="1" xr3:uid="{275EFF85-64B5-4833-95D3-4876B74DC103}" name="Colonne1" dataDxfId="3392"/>
    <tableColumn id="2" xr3:uid="{151C22E0-E0D1-40E3-B86A-C004538A2699}" name="Colonne2" dataDxfId="3391" dataCellStyle="Pourcentage"/>
    <tableColumn id="3" xr3:uid="{3ADBC57C-1C0C-44BA-BD1B-F17C080D5D93}" name="Colonne3" dataDxfId="3390" dataCellStyle="Pourcentage"/>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D81B699-A1DA-425B-A426-733516485AE2}" name="Tableau14619485471" displayName="Tableau14619485471" ref="B250:D294" totalsRowShown="0">
  <autoFilter ref="B250:D294" xr:uid="{956D6B77-F869-4FB0-B36A-0C961C822526}"/>
  <tableColumns count="3">
    <tableColumn id="1" xr3:uid="{BE31CA94-96BF-46A3-9764-96716041554E}" name="Colonne1" dataDxfId="3389"/>
    <tableColumn id="2" xr3:uid="{C6E1B50D-DF8A-40D6-A4AC-917E74A15022}" name="Colonne2" dataDxfId="3388" dataCellStyle="Pourcentage"/>
    <tableColumn id="3" xr3:uid="{DC3570D3-6645-4B55-A44E-9D1362AC5CC6}" name="Colonne3" dataDxfId="3387" dataCellStyle="Pourcentage"/>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476D26-C6E2-4818-9601-80CF00CF1BC9}" name="Tableau1422" displayName="Tableau1422" ref="B250:D294" totalsRowShown="0">
  <autoFilter ref="B250:D294" xr:uid="{956D6B77-F869-4FB0-B36A-0C961C822526}"/>
  <tableColumns count="3">
    <tableColumn id="1" xr3:uid="{BD72A4E1-7E82-49E7-A655-A9BD4AA8FECC}" name="Colonne1" dataDxfId="3386"/>
    <tableColumn id="2" xr3:uid="{458FEC10-2D51-454E-AFA4-76ECD9AAD2F3}" name="Colonne2" dataDxfId="3385" dataCellStyle="Pourcentage"/>
    <tableColumn id="3" xr3:uid="{979AF4E6-F827-4310-BB17-B987B9FAB9A7}" name="Colonne3" dataDxfId="3384" dataCellStyle="Pourcentage"/>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4A68512-C682-446C-AD26-BC46CB1BEA90}" name="Tableau14612" displayName="Tableau14612" ref="T65:V109" totalsRowShown="0">
  <autoFilter ref="T65:V109" xr:uid="{956D6B77-F869-4FB0-B36A-0C961C822526}"/>
  <tableColumns count="3">
    <tableColumn id="1" xr3:uid="{4FD9368F-809D-4042-A2C8-F584FE406D14}" name="Colonne1" dataDxfId="3383"/>
    <tableColumn id="2" xr3:uid="{558FDCE5-EDC7-4837-B6C2-44D2D1F4986B}" name="Colonne2" dataDxfId="3382" dataCellStyle="Pourcentage"/>
    <tableColumn id="3" xr3:uid="{A9624721-F76F-4015-903D-C583D0A1CCDF}" name="Colonne3" dataDxfId="3381" dataCellStyle="Pourcentage"/>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E90B49B-A5EF-4122-A7BD-A9696F3BC1FD}" name="Tableau14617" displayName="Tableau14617" ref="T98:V142" totalsRowShown="0">
  <autoFilter ref="T98:V142" xr:uid="{956D6B77-F869-4FB0-B36A-0C961C822526}"/>
  <tableColumns count="3">
    <tableColumn id="1" xr3:uid="{25098640-4A2E-4002-A19C-433C93587ACD}" name="Colonne1" dataDxfId="3380"/>
    <tableColumn id="2" xr3:uid="{3D57CFA8-A955-42A0-801A-9BD3B438F8EC}" name="Colonne2" dataDxfId="3379" dataCellStyle="Pourcentage"/>
    <tableColumn id="3" xr3:uid="{089887A8-973A-4E31-95A7-9DB974DE03D9}" name="Colonne3" dataDxfId="3378" dataCellStyle="Pourcentage"/>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76F9A9-D1EA-4629-B314-4388BCC26E43}" name="Tableau14615" displayName="Tableau14615" ref="T78:V122" totalsRowShown="0">
  <autoFilter ref="T78:V122" xr:uid="{956D6B77-F869-4FB0-B36A-0C961C822526}"/>
  <tableColumns count="3">
    <tableColumn id="1" xr3:uid="{9C592250-51AA-4A29-A268-9ABB0AD20FAE}" name="Colonne1" dataDxfId="3377"/>
    <tableColumn id="2" xr3:uid="{1CC4C293-AEF4-4030-9438-E0236980223E}" name="Colonne2" dataDxfId="3376" dataCellStyle="Pourcentage"/>
    <tableColumn id="3" xr3:uid="{9BBC1C21-0C31-4D94-B544-49D54174A9A4}" name="Colonne3" dataDxfId="3375" dataCellStyle="Pourcentage"/>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F6091D8-2DB2-4F0B-9E5E-F17FE2257353}" name="Tableau1467262728" displayName="Tableau1467262728" ref="T101:V145" totalsRowShown="0">
  <autoFilter ref="T101:V145" xr:uid="{956D6B77-F869-4FB0-B36A-0C961C822526}"/>
  <tableColumns count="3">
    <tableColumn id="1" xr3:uid="{60103A2D-37F5-4E69-82E4-025252F510C2}" name="Colonne1" dataDxfId="3374"/>
    <tableColumn id="2" xr3:uid="{A293F0DD-CF2C-4ED6-B1DB-4DFE1C83312D}" name="Colonne2" dataDxfId="3373" dataCellStyle="Pourcentage"/>
    <tableColumn id="3" xr3:uid="{0458F5AB-7CCA-432B-A32D-2FC9A1266539}" name="Colonne3" dataDxfId="3372" dataCellStyle="Pourcentag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69DBCFC-9B44-4911-9A43-D37A4C635EAC}" name="Tableau14585" displayName="Tableau14585" ref="B250:D294" totalsRowShown="0">
  <autoFilter ref="B250:D294" xr:uid="{956D6B77-F869-4FB0-B36A-0C961C822526}"/>
  <tableColumns count="3">
    <tableColumn id="1" xr3:uid="{3C26156E-5B31-4CF5-B66A-3E661B42B857}" name="Colonne1" dataDxfId="3614"/>
    <tableColumn id="2" xr3:uid="{6044DB74-7728-4C99-B0E4-2E8928E413C2}" name="Colonne2" dataDxfId="3613" dataCellStyle="Pourcentage"/>
    <tableColumn id="3" xr3:uid="{4FB5368E-3834-4600-8254-52A280EE8359}" name="Colonne3" dataDxfId="3612" dataCellStyle="Pourcentage"/>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41A0585-E811-4D7A-959E-84599ACE45AF}" name="Tableau146726" displayName="Tableau146726" ref="T101:V145" totalsRowShown="0">
  <autoFilter ref="T101:V145" xr:uid="{956D6B77-F869-4FB0-B36A-0C961C822526}"/>
  <tableColumns count="3">
    <tableColumn id="1" xr3:uid="{4AEDD243-DBB5-4F38-9E52-3D171FE48BA7}" name="Colonne1" dataDxfId="3371"/>
    <tableColumn id="2" xr3:uid="{E8F12EF5-852C-46C5-A953-2697A953B307}" name="Colonne2" dataDxfId="3370" dataCellStyle="Pourcentage"/>
    <tableColumn id="3" xr3:uid="{0FA39878-A1AF-45BF-B3BA-5F83B06CF44C}" name="Colonne3" dataDxfId="3369" dataCellStyle="Pourcentage"/>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65AE333-AD5D-42E3-912B-F801E1F77423}" name="Tableau146724" displayName="Tableau146724" ref="T101:V145" totalsRowShown="0">
  <autoFilter ref="T101:V145" xr:uid="{956D6B77-F869-4FB0-B36A-0C961C822526}"/>
  <tableColumns count="3">
    <tableColumn id="1" xr3:uid="{F1EDA071-3C34-42E4-8E64-91850F59238F}" name="Colonne1" dataDxfId="3368"/>
    <tableColumn id="2" xr3:uid="{77F780AA-B1F6-4C44-ADF0-DCC3B6543E29}" name="Colonne2" dataDxfId="3367" dataCellStyle="Pourcentage"/>
    <tableColumn id="3" xr3:uid="{03ACDEDB-740F-4F8B-AB57-8ECEF19C8462}" name="Colonne3" dataDxfId="3366" dataCellStyle="Pourcentage"/>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DB9B53-AA84-4796-8E19-7212B574994A}" name="Tableau1454" displayName="Tableau1454" ref="T70:V114" totalsRowShown="0">
  <autoFilter ref="T70:V114" xr:uid="{956D6B77-F869-4FB0-B36A-0C961C822526}"/>
  <tableColumns count="3">
    <tableColumn id="1" xr3:uid="{991EED95-8B68-49CD-8A3E-3BB7F7DEDD5D}" name="Colonne1" dataDxfId="3365"/>
    <tableColumn id="2" xr3:uid="{98DFACE1-FE8A-4823-B606-3F3D5BC6623F}" name="Colonne2" dataDxfId="3364" dataCellStyle="Pourcentage"/>
    <tableColumn id="3" xr3:uid="{C2C10D56-7C57-4BFD-B130-78481F8D6DB1}" name="Colonne3" dataDxfId="3363" dataCellStyle="Pourcentage"/>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5B193D-E0D0-4944-9010-532797A04B20}" name="Tableau1453" displayName="Tableau1453" ref="T63:V107" totalsRowShown="0">
  <autoFilter ref="T63:V107" xr:uid="{956D6B77-F869-4FB0-B36A-0C961C822526}"/>
  <tableColumns count="3">
    <tableColumn id="1" xr3:uid="{80E037FF-BAAC-48DB-A1AF-DAD7426335A0}" name="Colonne1" dataDxfId="3362"/>
    <tableColumn id="2" xr3:uid="{A2AAD17F-FC0D-4311-8F8A-02CA040F2FAF}" name="Colonne2" dataDxfId="3361" dataCellStyle="Pourcentage"/>
    <tableColumn id="3" xr3:uid="{D0679710-3CC8-412F-8FB9-5584FA65D7B4}" name="Colonne3" dataDxfId="3360" dataCellStyle="Pourcentage"/>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F8E044-54AB-4389-BA6E-E051C6E34749}" name="Tableau14" displayName="Tableau14" ref="T195:V239" totalsRowShown="0">
  <autoFilter ref="T195:V239" xr:uid="{956D6B77-F869-4FB0-B36A-0C961C822526}"/>
  <tableColumns count="3">
    <tableColumn id="1" xr3:uid="{5672C5D5-86C9-4656-B91C-45C266DBCC8F}" name="Colonne1" dataDxfId="3359"/>
    <tableColumn id="2" xr3:uid="{8F352C8C-952C-4EA2-8D43-4B2A7F364FF8}" name="Colonne2" dataDxfId="3358" dataCellStyle="Pourcentage"/>
    <tableColumn id="3" xr3:uid="{0A59B81B-1AE0-4BBE-8F9A-6109B4116095}" name="Colonne3" dataDxfId="3357" dataCellStyle="Pourcentag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nec-cftc.fr/dossier/4-convention-collectiv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6.xml"/><Relationship Id="rId1" Type="http://schemas.openxmlformats.org/officeDocument/2006/relationships/printerSettings" Target="../printerSettings/printerSettings96.bin"/><Relationship Id="rId5" Type="http://schemas.openxmlformats.org/officeDocument/2006/relationships/comments" Target="../comments92.xml"/><Relationship Id="rId4" Type="http://schemas.openxmlformats.org/officeDocument/2006/relationships/table" Target="../tables/table92.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7.xml"/><Relationship Id="rId1" Type="http://schemas.openxmlformats.org/officeDocument/2006/relationships/printerSettings" Target="../printerSettings/printerSettings97.bin"/><Relationship Id="rId5" Type="http://schemas.openxmlformats.org/officeDocument/2006/relationships/comments" Target="../comments93.xml"/><Relationship Id="rId4" Type="http://schemas.openxmlformats.org/officeDocument/2006/relationships/table" Target="../tables/table93.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8.xml"/><Relationship Id="rId1" Type="http://schemas.openxmlformats.org/officeDocument/2006/relationships/printerSettings" Target="../printerSettings/printerSettings98.bin"/><Relationship Id="rId5" Type="http://schemas.openxmlformats.org/officeDocument/2006/relationships/comments" Target="../comments94.xml"/><Relationship Id="rId4" Type="http://schemas.openxmlformats.org/officeDocument/2006/relationships/table" Target="../tables/table9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6.xml"/><Relationship Id="rId4"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7.xml"/><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0.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1.xml"/><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nec-cftc.fr/dossier/les-referents-regionaux-du-snec-cftc/"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2.xml"/><Relationship Id="rId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3.xml"/><Relationship Id="rId4" Type="http://schemas.openxmlformats.org/officeDocument/2006/relationships/table" Target="../tables/table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4.xml"/><Relationship Id="rId4" Type="http://schemas.openxmlformats.org/officeDocument/2006/relationships/table" Target="../tables/table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5.xml"/><Relationship Id="rId4" Type="http://schemas.openxmlformats.org/officeDocument/2006/relationships/table" Target="../tables/table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6.xml"/><Relationship Id="rId4" Type="http://schemas.openxmlformats.org/officeDocument/2006/relationships/table" Target="../tables/table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7.xml"/><Relationship Id="rId4" Type="http://schemas.openxmlformats.org/officeDocument/2006/relationships/table" Target="../tables/table1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18.xml"/><Relationship Id="rId4" Type="http://schemas.openxmlformats.org/officeDocument/2006/relationships/table" Target="../tables/table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19.xml"/><Relationship Id="rId4" Type="http://schemas.openxmlformats.org/officeDocument/2006/relationships/table" Target="../tables/table1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0.xml"/><Relationship Id="rId4" Type="http://schemas.openxmlformats.org/officeDocument/2006/relationships/table" Target="../tables/table2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1.xml"/><Relationship Id="rId4" Type="http://schemas.openxmlformats.org/officeDocument/2006/relationships/table" Target="../tables/table2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2.xml"/><Relationship Id="rId4" Type="http://schemas.openxmlformats.org/officeDocument/2006/relationships/table" Target="../tables/table2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3.xml"/><Relationship Id="rId4" Type="http://schemas.openxmlformats.org/officeDocument/2006/relationships/table" Target="../tables/table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4.xml"/><Relationship Id="rId4" Type="http://schemas.openxmlformats.org/officeDocument/2006/relationships/table" Target="../tables/table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5.xml"/><Relationship Id="rId4" Type="http://schemas.openxmlformats.org/officeDocument/2006/relationships/table" Target="../tables/table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26.xml"/><Relationship Id="rId4" Type="http://schemas.openxmlformats.org/officeDocument/2006/relationships/table" Target="../tables/table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27.xml"/><Relationship Id="rId4" Type="http://schemas.openxmlformats.org/officeDocument/2006/relationships/table" Target="../tables/table2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28.xml"/><Relationship Id="rId4" Type="http://schemas.openxmlformats.org/officeDocument/2006/relationships/table" Target="../tables/table2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29.xml"/><Relationship Id="rId4" Type="http://schemas.openxmlformats.org/officeDocument/2006/relationships/table" Target="../tables/table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0.xml"/><Relationship Id="rId4" Type="http://schemas.openxmlformats.org/officeDocument/2006/relationships/table" Target="../tables/table3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31.xml"/><Relationship Id="rId4" Type="http://schemas.openxmlformats.org/officeDocument/2006/relationships/table" Target="../tables/table3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32.xml"/><Relationship Id="rId4" Type="http://schemas.openxmlformats.org/officeDocument/2006/relationships/table" Target="../tables/table3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omments" Target="../comments33.xml"/><Relationship Id="rId4" Type="http://schemas.openxmlformats.org/officeDocument/2006/relationships/table" Target="../tables/table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omments" Target="../comments34.xml"/><Relationship Id="rId4" Type="http://schemas.openxmlformats.org/officeDocument/2006/relationships/table" Target="../tables/table34.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omments" Target="../comments35.xml"/><Relationship Id="rId4" Type="http://schemas.openxmlformats.org/officeDocument/2006/relationships/table" Target="../tables/table3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comments" Target="../comments36.xml"/><Relationship Id="rId4" Type="http://schemas.openxmlformats.org/officeDocument/2006/relationships/table" Target="../tables/table36.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1.bin"/><Relationship Id="rId5" Type="http://schemas.openxmlformats.org/officeDocument/2006/relationships/comments" Target="../comments37.xml"/><Relationship Id="rId4" Type="http://schemas.openxmlformats.org/officeDocument/2006/relationships/table" Target="../tables/table37.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2.bin"/><Relationship Id="rId5" Type="http://schemas.openxmlformats.org/officeDocument/2006/relationships/comments" Target="../comments38.xml"/><Relationship Id="rId4" Type="http://schemas.openxmlformats.org/officeDocument/2006/relationships/table" Target="../tables/table3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3.bin"/><Relationship Id="rId5" Type="http://schemas.openxmlformats.org/officeDocument/2006/relationships/comments" Target="../comments39.xml"/><Relationship Id="rId4" Type="http://schemas.openxmlformats.org/officeDocument/2006/relationships/table" Target="../tables/table3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4.bin"/><Relationship Id="rId5" Type="http://schemas.openxmlformats.org/officeDocument/2006/relationships/comments" Target="../comments40.xml"/><Relationship Id="rId4" Type="http://schemas.openxmlformats.org/officeDocument/2006/relationships/table" Target="../tables/table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5.bin"/><Relationship Id="rId5" Type="http://schemas.openxmlformats.org/officeDocument/2006/relationships/comments" Target="../comments41.xml"/><Relationship Id="rId4" Type="http://schemas.openxmlformats.org/officeDocument/2006/relationships/table" Target="../tables/table4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6.bin"/><Relationship Id="rId5" Type="http://schemas.openxmlformats.org/officeDocument/2006/relationships/comments" Target="../comments42.xml"/><Relationship Id="rId4" Type="http://schemas.openxmlformats.org/officeDocument/2006/relationships/table" Target="../tables/table4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7.bin"/><Relationship Id="rId5" Type="http://schemas.openxmlformats.org/officeDocument/2006/relationships/comments" Target="../comments43.xml"/><Relationship Id="rId4" Type="http://schemas.openxmlformats.org/officeDocument/2006/relationships/table" Target="../tables/table4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8.bin"/><Relationship Id="rId5" Type="http://schemas.openxmlformats.org/officeDocument/2006/relationships/comments" Target="../comments44.xml"/><Relationship Id="rId4" Type="http://schemas.openxmlformats.org/officeDocument/2006/relationships/table" Target="../tables/table44.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9.bin"/><Relationship Id="rId5" Type="http://schemas.openxmlformats.org/officeDocument/2006/relationships/comments" Target="../comments45.xml"/><Relationship Id="rId4" Type="http://schemas.openxmlformats.org/officeDocument/2006/relationships/table" Target="../tables/table4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50.bin"/><Relationship Id="rId5" Type="http://schemas.openxmlformats.org/officeDocument/2006/relationships/comments" Target="../comments46.xml"/><Relationship Id="rId4" Type="http://schemas.openxmlformats.org/officeDocument/2006/relationships/table" Target="../tables/table4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51.bin"/><Relationship Id="rId5" Type="http://schemas.openxmlformats.org/officeDocument/2006/relationships/comments" Target="../comments47.xml"/><Relationship Id="rId4" Type="http://schemas.openxmlformats.org/officeDocument/2006/relationships/table" Target="../tables/table4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2.bin"/><Relationship Id="rId5" Type="http://schemas.openxmlformats.org/officeDocument/2006/relationships/comments" Target="../comments48.xml"/><Relationship Id="rId4" Type="http://schemas.openxmlformats.org/officeDocument/2006/relationships/table" Target="../tables/table48.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3.bin"/><Relationship Id="rId5" Type="http://schemas.openxmlformats.org/officeDocument/2006/relationships/comments" Target="../comments49.xml"/><Relationship Id="rId4" Type="http://schemas.openxmlformats.org/officeDocument/2006/relationships/table" Target="../tables/table4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omments" Target="../comments50.xml"/><Relationship Id="rId4" Type="http://schemas.openxmlformats.org/officeDocument/2006/relationships/table" Target="../tables/table5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omments" Target="../comments51.xml"/><Relationship Id="rId4" Type="http://schemas.openxmlformats.org/officeDocument/2006/relationships/table" Target="../tables/table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6.bin"/><Relationship Id="rId5" Type="http://schemas.openxmlformats.org/officeDocument/2006/relationships/comments" Target="../comments52.xml"/><Relationship Id="rId4" Type="http://schemas.openxmlformats.org/officeDocument/2006/relationships/table" Target="../tables/table52.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7.bin"/><Relationship Id="rId5" Type="http://schemas.openxmlformats.org/officeDocument/2006/relationships/comments" Target="../comments53.xml"/><Relationship Id="rId4" Type="http://schemas.openxmlformats.org/officeDocument/2006/relationships/table" Target="../tables/table53.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8.bin"/><Relationship Id="rId5" Type="http://schemas.openxmlformats.org/officeDocument/2006/relationships/comments" Target="../comments54.xml"/><Relationship Id="rId4" Type="http://schemas.openxmlformats.org/officeDocument/2006/relationships/table" Target="../tables/table5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omments" Target="../comments55.xml"/><Relationship Id="rId4" Type="http://schemas.openxmlformats.org/officeDocument/2006/relationships/table" Target="../tables/table5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60.bin"/><Relationship Id="rId5" Type="http://schemas.openxmlformats.org/officeDocument/2006/relationships/comments" Target="../comments56.xml"/><Relationship Id="rId4" Type="http://schemas.openxmlformats.org/officeDocument/2006/relationships/table" Target="../tables/table56.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1.xml"/><Relationship Id="rId1" Type="http://schemas.openxmlformats.org/officeDocument/2006/relationships/printerSettings" Target="../printerSettings/printerSettings61.bin"/><Relationship Id="rId5" Type="http://schemas.openxmlformats.org/officeDocument/2006/relationships/comments" Target="../comments57.xml"/><Relationship Id="rId4" Type="http://schemas.openxmlformats.org/officeDocument/2006/relationships/table" Target="../tables/table57.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2.xml"/><Relationship Id="rId1" Type="http://schemas.openxmlformats.org/officeDocument/2006/relationships/printerSettings" Target="../printerSettings/printerSettings62.bin"/><Relationship Id="rId5" Type="http://schemas.openxmlformats.org/officeDocument/2006/relationships/comments" Target="../comments58.xml"/><Relationship Id="rId4" Type="http://schemas.openxmlformats.org/officeDocument/2006/relationships/table" Target="../tables/table5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3.xml"/><Relationship Id="rId1" Type="http://schemas.openxmlformats.org/officeDocument/2006/relationships/printerSettings" Target="../printerSettings/printerSettings63.bin"/><Relationship Id="rId5" Type="http://schemas.openxmlformats.org/officeDocument/2006/relationships/comments" Target="../comments59.xml"/><Relationship Id="rId4" Type="http://schemas.openxmlformats.org/officeDocument/2006/relationships/table" Target="../tables/table59.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4.xml"/><Relationship Id="rId1" Type="http://schemas.openxmlformats.org/officeDocument/2006/relationships/printerSettings" Target="../printerSettings/printerSettings64.bin"/><Relationship Id="rId5" Type="http://schemas.openxmlformats.org/officeDocument/2006/relationships/comments" Target="../comments60.xml"/><Relationship Id="rId4" Type="http://schemas.openxmlformats.org/officeDocument/2006/relationships/table" Target="../tables/table6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5.xml"/><Relationship Id="rId1" Type="http://schemas.openxmlformats.org/officeDocument/2006/relationships/printerSettings" Target="../printerSettings/printerSettings65.bin"/><Relationship Id="rId5" Type="http://schemas.openxmlformats.org/officeDocument/2006/relationships/comments" Target="../comments61.xml"/><Relationship Id="rId4" Type="http://schemas.openxmlformats.org/officeDocument/2006/relationships/table" Target="../tables/table6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6.xml"/><Relationship Id="rId1" Type="http://schemas.openxmlformats.org/officeDocument/2006/relationships/printerSettings" Target="../printerSettings/printerSettings66.bin"/><Relationship Id="rId5" Type="http://schemas.openxmlformats.org/officeDocument/2006/relationships/comments" Target="../comments62.xml"/><Relationship Id="rId4" Type="http://schemas.openxmlformats.org/officeDocument/2006/relationships/table" Target="../tables/table62.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7.xml"/><Relationship Id="rId1" Type="http://schemas.openxmlformats.org/officeDocument/2006/relationships/printerSettings" Target="../printerSettings/printerSettings67.bin"/><Relationship Id="rId5" Type="http://schemas.openxmlformats.org/officeDocument/2006/relationships/comments" Target="../comments63.xml"/><Relationship Id="rId4" Type="http://schemas.openxmlformats.org/officeDocument/2006/relationships/table" Target="../tables/table63.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8.xml"/><Relationship Id="rId1" Type="http://schemas.openxmlformats.org/officeDocument/2006/relationships/printerSettings" Target="../printerSettings/printerSettings68.bin"/><Relationship Id="rId5" Type="http://schemas.openxmlformats.org/officeDocument/2006/relationships/comments" Target="../comments64.xml"/><Relationship Id="rId4" Type="http://schemas.openxmlformats.org/officeDocument/2006/relationships/table" Target="../tables/table64.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9.xml"/><Relationship Id="rId1" Type="http://schemas.openxmlformats.org/officeDocument/2006/relationships/printerSettings" Target="../printerSettings/printerSettings69.bin"/><Relationship Id="rId5" Type="http://schemas.openxmlformats.org/officeDocument/2006/relationships/comments" Target="../comments65.xml"/><Relationship Id="rId4" Type="http://schemas.openxmlformats.org/officeDocument/2006/relationships/table" Target="../tables/table65.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0.xml"/><Relationship Id="rId1" Type="http://schemas.openxmlformats.org/officeDocument/2006/relationships/printerSettings" Target="../printerSettings/printerSettings70.bin"/><Relationship Id="rId5" Type="http://schemas.openxmlformats.org/officeDocument/2006/relationships/comments" Target="../comments66.xml"/><Relationship Id="rId4" Type="http://schemas.openxmlformats.org/officeDocument/2006/relationships/table" Target="../tables/table66.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1.xml"/><Relationship Id="rId1" Type="http://schemas.openxmlformats.org/officeDocument/2006/relationships/printerSettings" Target="../printerSettings/printerSettings71.bin"/><Relationship Id="rId5" Type="http://schemas.openxmlformats.org/officeDocument/2006/relationships/comments" Target="../comments67.xml"/><Relationship Id="rId4" Type="http://schemas.openxmlformats.org/officeDocument/2006/relationships/table" Target="../tables/table67.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2.xml"/><Relationship Id="rId1" Type="http://schemas.openxmlformats.org/officeDocument/2006/relationships/printerSettings" Target="../printerSettings/printerSettings72.bin"/><Relationship Id="rId5" Type="http://schemas.openxmlformats.org/officeDocument/2006/relationships/comments" Target="../comments68.xml"/><Relationship Id="rId4" Type="http://schemas.openxmlformats.org/officeDocument/2006/relationships/table" Target="../tables/table68.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3.xml"/><Relationship Id="rId1" Type="http://schemas.openxmlformats.org/officeDocument/2006/relationships/printerSettings" Target="../printerSettings/printerSettings73.bin"/><Relationship Id="rId5" Type="http://schemas.openxmlformats.org/officeDocument/2006/relationships/comments" Target="../comments69.xml"/><Relationship Id="rId4" Type="http://schemas.openxmlformats.org/officeDocument/2006/relationships/table" Target="../tables/table69.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4.xml"/><Relationship Id="rId1" Type="http://schemas.openxmlformats.org/officeDocument/2006/relationships/printerSettings" Target="../printerSettings/printerSettings74.bin"/><Relationship Id="rId5" Type="http://schemas.openxmlformats.org/officeDocument/2006/relationships/comments" Target="../comments70.xml"/><Relationship Id="rId4" Type="http://schemas.openxmlformats.org/officeDocument/2006/relationships/table" Target="../tables/table70.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5.xml"/><Relationship Id="rId1" Type="http://schemas.openxmlformats.org/officeDocument/2006/relationships/printerSettings" Target="../printerSettings/printerSettings75.bin"/><Relationship Id="rId5" Type="http://schemas.openxmlformats.org/officeDocument/2006/relationships/comments" Target="../comments71.xml"/><Relationship Id="rId4" Type="http://schemas.openxmlformats.org/officeDocument/2006/relationships/table" Target="../tables/table7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6.xml"/><Relationship Id="rId1" Type="http://schemas.openxmlformats.org/officeDocument/2006/relationships/printerSettings" Target="../printerSettings/printerSettings76.bin"/><Relationship Id="rId5" Type="http://schemas.openxmlformats.org/officeDocument/2006/relationships/comments" Target="../comments72.xml"/><Relationship Id="rId4" Type="http://schemas.openxmlformats.org/officeDocument/2006/relationships/table" Target="../tables/table72.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7.xml"/><Relationship Id="rId1" Type="http://schemas.openxmlformats.org/officeDocument/2006/relationships/printerSettings" Target="../printerSettings/printerSettings77.bin"/><Relationship Id="rId5" Type="http://schemas.openxmlformats.org/officeDocument/2006/relationships/comments" Target="../comments73.xml"/><Relationship Id="rId4" Type="http://schemas.openxmlformats.org/officeDocument/2006/relationships/table" Target="../tables/table73.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8.xml"/><Relationship Id="rId1" Type="http://schemas.openxmlformats.org/officeDocument/2006/relationships/printerSettings" Target="../printerSettings/printerSettings78.bin"/><Relationship Id="rId5" Type="http://schemas.openxmlformats.org/officeDocument/2006/relationships/comments" Target="../comments74.xml"/><Relationship Id="rId4" Type="http://schemas.openxmlformats.org/officeDocument/2006/relationships/table" Target="../tables/table74.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9.xml"/><Relationship Id="rId1" Type="http://schemas.openxmlformats.org/officeDocument/2006/relationships/printerSettings" Target="../printerSettings/printerSettings79.bin"/><Relationship Id="rId5" Type="http://schemas.openxmlformats.org/officeDocument/2006/relationships/comments" Target="../comments75.xml"/><Relationship Id="rId4" Type="http://schemas.openxmlformats.org/officeDocument/2006/relationships/table" Target="../tables/table75.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0.xml"/><Relationship Id="rId1" Type="http://schemas.openxmlformats.org/officeDocument/2006/relationships/printerSettings" Target="../printerSettings/printerSettings80.bin"/><Relationship Id="rId5" Type="http://schemas.openxmlformats.org/officeDocument/2006/relationships/comments" Target="../comments76.xml"/><Relationship Id="rId4" Type="http://schemas.openxmlformats.org/officeDocument/2006/relationships/table" Target="../tables/table76.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1.xml"/><Relationship Id="rId1" Type="http://schemas.openxmlformats.org/officeDocument/2006/relationships/printerSettings" Target="../printerSettings/printerSettings81.bin"/><Relationship Id="rId5" Type="http://schemas.openxmlformats.org/officeDocument/2006/relationships/comments" Target="../comments77.xml"/><Relationship Id="rId4" Type="http://schemas.openxmlformats.org/officeDocument/2006/relationships/table" Target="../tables/table77.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2.xml"/><Relationship Id="rId1" Type="http://schemas.openxmlformats.org/officeDocument/2006/relationships/printerSettings" Target="../printerSettings/printerSettings82.bin"/><Relationship Id="rId5" Type="http://schemas.openxmlformats.org/officeDocument/2006/relationships/comments" Target="../comments78.xml"/><Relationship Id="rId4" Type="http://schemas.openxmlformats.org/officeDocument/2006/relationships/table" Target="../tables/table78.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3.xml"/><Relationship Id="rId1" Type="http://schemas.openxmlformats.org/officeDocument/2006/relationships/printerSettings" Target="../printerSettings/printerSettings83.bin"/><Relationship Id="rId5" Type="http://schemas.openxmlformats.org/officeDocument/2006/relationships/comments" Target="../comments79.xml"/><Relationship Id="rId4" Type="http://schemas.openxmlformats.org/officeDocument/2006/relationships/table" Target="../tables/table7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4.xml"/><Relationship Id="rId1" Type="http://schemas.openxmlformats.org/officeDocument/2006/relationships/printerSettings" Target="../printerSettings/printerSettings84.bin"/><Relationship Id="rId5" Type="http://schemas.openxmlformats.org/officeDocument/2006/relationships/comments" Target="../comments80.xml"/><Relationship Id="rId4" Type="http://schemas.openxmlformats.org/officeDocument/2006/relationships/table" Target="../tables/table80.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5.xml"/><Relationship Id="rId1" Type="http://schemas.openxmlformats.org/officeDocument/2006/relationships/printerSettings" Target="../printerSettings/printerSettings85.bin"/><Relationship Id="rId5" Type="http://schemas.openxmlformats.org/officeDocument/2006/relationships/comments" Target="../comments81.xml"/><Relationship Id="rId4" Type="http://schemas.openxmlformats.org/officeDocument/2006/relationships/table" Target="../tables/table8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6.xml"/><Relationship Id="rId1" Type="http://schemas.openxmlformats.org/officeDocument/2006/relationships/printerSettings" Target="../printerSettings/printerSettings86.bin"/><Relationship Id="rId5" Type="http://schemas.openxmlformats.org/officeDocument/2006/relationships/comments" Target="../comments82.xml"/><Relationship Id="rId4" Type="http://schemas.openxmlformats.org/officeDocument/2006/relationships/table" Target="../tables/table82.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7.xml"/><Relationship Id="rId1" Type="http://schemas.openxmlformats.org/officeDocument/2006/relationships/printerSettings" Target="../printerSettings/printerSettings87.bin"/><Relationship Id="rId5" Type="http://schemas.openxmlformats.org/officeDocument/2006/relationships/comments" Target="../comments83.xml"/><Relationship Id="rId4" Type="http://schemas.openxmlformats.org/officeDocument/2006/relationships/table" Target="../tables/table83.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8.xml"/><Relationship Id="rId1" Type="http://schemas.openxmlformats.org/officeDocument/2006/relationships/printerSettings" Target="../printerSettings/printerSettings88.bin"/><Relationship Id="rId5" Type="http://schemas.openxmlformats.org/officeDocument/2006/relationships/comments" Target="../comments84.xml"/><Relationship Id="rId4" Type="http://schemas.openxmlformats.org/officeDocument/2006/relationships/table" Target="../tables/table84.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9.xml"/><Relationship Id="rId1" Type="http://schemas.openxmlformats.org/officeDocument/2006/relationships/printerSettings" Target="../printerSettings/printerSettings89.bin"/><Relationship Id="rId5" Type="http://schemas.openxmlformats.org/officeDocument/2006/relationships/comments" Target="../comments85.xml"/><Relationship Id="rId4" Type="http://schemas.openxmlformats.org/officeDocument/2006/relationships/table" Target="../tables/table85.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0.xml"/><Relationship Id="rId1" Type="http://schemas.openxmlformats.org/officeDocument/2006/relationships/printerSettings" Target="../printerSettings/printerSettings90.bin"/><Relationship Id="rId5" Type="http://schemas.openxmlformats.org/officeDocument/2006/relationships/comments" Target="../comments86.xml"/><Relationship Id="rId4" Type="http://schemas.openxmlformats.org/officeDocument/2006/relationships/table" Target="../tables/table86.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1.xml"/><Relationship Id="rId1" Type="http://schemas.openxmlformats.org/officeDocument/2006/relationships/printerSettings" Target="../printerSettings/printerSettings91.bin"/><Relationship Id="rId5" Type="http://schemas.openxmlformats.org/officeDocument/2006/relationships/comments" Target="../comments87.xml"/><Relationship Id="rId4" Type="http://schemas.openxmlformats.org/officeDocument/2006/relationships/table" Target="../tables/table87.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2.xml"/><Relationship Id="rId1" Type="http://schemas.openxmlformats.org/officeDocument/2006/relationships/printerSettings" Target="../printerSettings/printerSettings92.bin"/><Relationship Id="rId5" Type="http://schemas.openxmlformats.org/officeDocument/2006/relationships/comments" Target="../comments88.xml"/><Relationship Id="rId4" Type="http://schemas.openxmlformats.org/officeDocument/2006/relationships/table" Target="../tables/table88.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3.xml"/><Relationship Id="rId1" Type="http://schemas.openxmlformats.org/officeDocument/2006/relationships/printerSettings" Target="../printerSettings/printerSettings93.bin"/><Relationship Id="rId5" Type="http://schemas.openxmlformats.org/officeDocument/2006/relationships/comments" Target="../comments89.xml"/><Relationship Id="rId4" Type="http://schemas.openxmlformats.org/officeDocument/2006/relationships/table" Target="../tables/table89.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4.xml"/><Relationship Id="rId1" Type="http://schemas.openxmlformats.org/officeDocument/2006/relationships/printerSettings" Target="../printerSettings/printerSettings94.bin"/><Relationship Id="rId5" Type="http://schemas.openxmlformats.org/officeDocument/2006/relationships/comments" Target="../comments90.xml"/><Relationship Id="rId4" Type="http://schemas.openxmlformats.org/officeDocument/2006/relationships/table" Target="../tables/table90.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5.xml"/><Relationship Id="rId1" Type="http://schemas.openxmlformats.org/officeDocument/2006/relationships/printerSettings" Target="../printerSettings/printerSettings95.bin"/><Relationship Id="rId5" Type="http://schemas.openxmlformats.org/officeDocument/2006/relationships/comments" Target="../comments91.xml"/><Relationship Id="rId4" Type="http://schemas.openxmlformats.org/officeDocument/2006/relationships/table" Target="../tables/table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3F95-526B-478F-83F3-7E0D971334A7}">
  <sheetPr>
    <tabColor rgb="FFFF0000"/>
  </sheetPr>
  <dimension ref="D3:M11"/>
  <sheetViews>
    <sheetView tabSelected="1" workbookViewId="0">
      <selection activeCell="I11" sqref="I11:L11"/>
    </sheetView>
  </sheetViews>
  <sheetFormatPr baseColWidth="10" defaultRowHeight="15" x14ac:dyDescent="0.25"/>
  <sheetData>
    <row r="3" spans="4:13" ht="18.75" x14ac:dyDescent="0.3">
      <c r="D3" s="128" t="s">
        <v>412</v>
      </c>
      <c r="E3" s="128"/>
      <c r="F3" s="128"/>
      <c r="G3" s="128"/>
      <c r="H3" s="128"/>
      <c r="I3" s="128"/>
      <c r="J3" s="128"/>
      <c r="K3" s="128"/>
      <c r="L3" s="128"/>
      <c r="M3" s="128"/>
    </row>
    <row r="4" spans="4:13" ht="18.75" x14ac:dyDescent="0.3">
      <c r="D4" s="82"/>
      <c r="E4" s="82"/>
      <c r="F4" s="82"/>
      <c r="G4" s="82"/>
      <c r="H4" s="82"/>
      <c r="I4" s="82"/>
      <c r="J4" s="82"/>
      <c r="K4" s="82"/>
      <c r="L4" s="82"/>
      <c r="M4" s="82"/>
    </row>
    <row r="5" spans="4:13" ht="18.75" x14ac:dyDescent="0.3">
      <c r="D5" s="129" t="s">
        <v>413</v>
      </c>
      <c r="E5" s="129"/>
      <c r="F5" s="129"/>
      <c r="G5" s="129"/>
      <c r="H5" s="129"/>
      <c r="I5" s="129"/>
      <c r="J5" s="129"/>
      <c r="K5" s="129"/>
      <c r="L5" s="129"/>
      <c r="M5" s="129"/>
    </row>
    <row r="7" spans="4:13" x14ac:dyDescent="0.25">
      <c r="D7" s="130" t="s">
        <v>414</v>
      </c>
      <c r="E7" s="130"/>
      <c r="F7" s="130"/>
      <c r="G7" s="130"/>
      <c r="H7" s="130"/>
      <c r="I7" s="130"/>
      <c r="J7" s="130"/>
      <c r="K7" s="130"/>
      <c r="L7" s="130"/>
      <c r="M7" s="130"/>
    </row>
    <row r="8" spans="4:13" x14ac:dyDescent="0.25">
      <c r="D8" s="130"/>
      <c r="E8" s="130"/>
      <c r="F8" s="130"/>
      <c r="G8" s="130"/>
      <c r="H8" s="130"/>
      <c r="I8" s="130"/>
      <c r="J8" s="130"/>
      <c r="K8" s="130"/>
      <c r="L8" s="130"/>
      <c r="M8" s="130"/>
    </row>
    <row r="11" spans="4:13" ht="41.45" customHeight="1" x14ac:dyDescent="0.35">
      <c r="D11" s="131" t="s">
        <v>415</v>
      </c>
      <c r="E11" s="131"/>
      <c r="F11" s="131"/>
      <c r="G11" s="131"/>
      <c r="I11" s="131" t="s">
        <v>416</v>
      </c>
      <c r="J11" s="131"/>
      <c r="K11" s="131"/>
      <c r="L11" s="131"/>
    </row>
  </sheetData>
  <mergeCells count="5">
    <mergeCell ref="D3:M3"/>
    <mergeCell ref="D5:M5"/>
    <mergeCell ref="D7:M8"/>
    <mergeCell ref="D11:G11"/>
    <mergeCell ref="I11:L11"/>
  </mergeCells>
  <hyperlinks>
    <hyperlink ref="D11:G11" location="'TABLE DES MATIERES'!A1" display="Je souhaite vérifier mon reclassement" xr:uid="{766A85D6-DB04-4585-8C59-C6878D97146B}"/>
    <hyperlink ref="I11:L11" r:id="rId1" display="Je souhaite consulter la version à jour du calculateur" xr:uid="{AE8190A5-3C8A-4BBB-832F-0764547B08EC}"/>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7C52F-5536-44B6-A1C5-29D0853B9D09}">
  <sheetPr codeName="Feuil5"/>
  <dimension ref="A1:A54"/>
  <sheetViews>
    <sheetView workbookViewId="0">
      <selection activeCell="M13" sqref="M13"/>
    </sheetView>
  </sheetViews>
  <sheetFormatPr baseColWidth="10" defaultRowHeight="15" x14ac:dyDescent="0.25"/>
  <sheetData>
    <row r="1" spans="1:1" x14ac:dyDescent="0.25">
      <c r="A1" s="77" t="s">
        <v>266</v>
      </c>
    </row>
    <row r="54" spans="1:1" x14ac:dyDescent="0.25">
      <c r="A54" s="77" t="s">
        <v>266</v>
      </c>
    </row>
  </sheetData>
  <hyperlinks>
    <hyperlink ref="A1" location="'TABLE DES MATIERES'!A1" display="Retour à l'index" xr:uid="{4C1CB95F-1306-45B5-9756-301F2A37E5B4}"/>
    <hyperlink ref="A54" location="'TABLE DES MATIERES'!A1" display="Retour à l'index" xr:uid="{6E0EDA55-F886-4892-86DB-860C6984FB2B}"/>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B0EC-605F-4060-AFA4-3AD387678E57}">
  <sheetPr codeName="Feuil43"/>
  <dimension ref="A1:V114"/>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55" spans="2:13" ht="75" x14ac:dyDescent="0.25">
      <c r="B55" s="196" t="s">
        <v>98</v>
      </c>
      <c r="C55" s="196"/>
      <c r="D55" s="196"/>
      <c r="E55" s="196"/>
      <c r="F55" s="196"/>
      <c r="G55" s="72" t="s">
        <v>99</v>
      </c>
    </row>
    <row r="56" spans="2:13" ht="37.5" x14ac:dyDescent="0.25">
      <c r="D56" s="45" t="s">
        <v>100</v>
      </c>
      <c r="E56" s="45" t="s">
        <v>101</v>
      </c>
      <c r="F56" s="66">
        <v>15</v>
      </c>
      <c r="G56" s="61"/>
    </row>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4:22" ht="18.75" x14ac:dyDescent="0.3">
      <c r="D65" s="30"/>
      <c r="E65" s="30"/>
      <c r="F65" s="30"/>
    </row>
    <row r="66" spans="4:22" ht="24.6" customHeight="1" x14ac:dyDescent="0.35">
      <c r="D66" s="199" t="s">
        <v>108</v>
      </c>
      <c r="E66" s="199"/>
      <c r="F66" s="30"/>
      <c r="G66" s="73">
        <v>1</v>
      </c>
      <c r="M66">
        <f>VLOOKUP(G66,Tableau1454[],2)</f>
        <v>0.01</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10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200" t="s">
        <v>112</v>
      </c>
      <c r="F76" s="200"/>
      <c r="G76" s="29">
        <f>INDICcatég+PointCPay+PointAutreCClassant+PointAnciennete+PointBONIFICATION</f>
        <v>1010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201" t="s">
        <v>135</v>
      </c>
      <c r="F78" s="201"/>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202" t="s">
        <v>114</v>
      </c>
      <c r="E81" s="202"/>
      <c r="F81" s="20"/>
      <c r="G81" s="74">
        <v>100</v>
      </c>
      <c r="T81" s="16">
        <v>10</v>
      </c>
      <c r="U81" s="19">
        <v>0.05</v>
      </c>
      <c r="V81" s="21">
        <v>0.04</v>
      </c>
    </row>
    <row r="82" spans="2:22" ht="16.5" thickBot="1" x14ac:dyDescent="0.3">
      <c r="T82" s="18">
        <v>11</v>
      </c>
      <c r="U82" s="19">
        <v>0.06</v>
      </c>
      <c r="V82" s="21">
        <v>0.04</v>
      </c>
    </row>
    <row r="83" spans="2:22" ht="24" thickBot="1" x14ac:dyDescent="0.4">
      <c r="D83" s="195" t="s">
        <v>115</v>
      </c>
      <c r="E83" s="195"/>
      <c r="F83" s="27"/>
      <c r="G83" s="28">
        <f>INDICrému*VALPointCC*MAJORATIONforfaitJour%</f>
        <v>20139.400000000001</v>
      </c>
      <c r="T83" s="16">
        <v>12</v>
      </c>
      <c r="U83" s="19">
        <v>0.06</v>
      </c>
      <c r="V83" s="21">
        <v>0.04</v>
      </c>
    </row>
    <row r="84" spans="2:22" ht="24" thickBot="1" x14ac:dyDescent="0.4">
      <c r="D84" s="195" t="s">
        <v>116</v>
      </c>
      <c r="E84" s="195"/>
      <c r="F84" s="27"/>
      <c r="G84" s="28">
        <f>BrutANNUELtpsPlein/12</f>
        <v>1678.2833333333335</v>
      </c>
      <c r="T84" s="18">
        <v>13</v>
      </c>
      <c r="U84" s="19">
        <v>7.0000000000000007E-2</v>
      </c>
      <c r="V84" s="21">
        <v>0.05</v>
      </c>
    </row>
    <row r="85" spans="2:22" ht="16.5" thickBot="1" x14ac:dyDescent="0.3">
      <c r="T85" s="16">
        <v>14</v>
      </c>
      <c r="U85" s="19">
        <v>7.0000000000000007E-2</v>
      </c>
      <c r="V85" s="21">
        <v>0.05</v>
      </c>
    </row>
    <row r="86" spans="2:22" ht="24" thickBot="1" x14ac:dyDescent="0.4">
      <c r="D86" s="204" t="s">
        <v>130</v>
      </c>
      <c r="E86" s="204"/>
      <c r="G86" s="75">
        <v>0.5</v>
      </c>
      <c r="T86" s="18">
        <v>15</v>
      </c>
      <c r="U86" s="19">
        <v>0.08</v>
      </c>
      <c r="V86" s="21">
        <v>0.05</v>
      </c>
    </row>
    <row r="87" spans="2:22" ht="16.5" thickBot="1" x14ac:dyDescent="0.3">
      <c r="T87" s="16">
        <v>16</v>
      </c>
      <c r="U87" s="19">
        <v>0.08</v>
      </c>
      <c r="V87" s="21">
        <v>0.06</v>
      </c>
    </row>
    <row r="88" spans="2:22" ht="18.95" customHeight="1" thickBot="1" x14ac:dyDescent="0.4">
      <c r="C88" s="205" t="s">
        <v>132</v>
      </c>
      <c r="D88" s="205"/>
      <c r="E88" s="205"/>
      <c r="F88" s="27"/>
      <c r="G88" s="28">
        <f>BrutANNUELtpsPlein*QuotitéTRAVAILtotal</f>
        <v>10069.700000000001</v>
      </c>
      <c r="T88" s="18">
        <v>17</v>
      </c>
      <c r="U88" s="19">
        <v>0.09</v>
      </c>
      <c r="V88" s="21">
        <v>0.06</v>
      </c>
    </row>
    <row r="89" spans="2:22" ht="18.95" customHeight="1" thickBot="1" x14ac:dyDescent="0.4">
      <c r="C89" s="205" t="s">
        <v>133</v>
      </c>
      <c r="D89" s="205"/>
      <c r="E89" s="205"/>
      <c r="F89" s="27"/>
      <c r="G89" s="28">
        <f>BRUTmensuelTPSplein*QuotitéTRAVAIL</f>
        <v>839.14166666666677</v>
      </c>
      <c r="T89" s="16">
        <v>18</v>
      </c>
      <c r="U89" s="19">
        <v>0.09</v>
      </c>
      <c r="V89" s="21">
        <v>0.06</v>
      </c>
    </row>
    <row r="90" spans="2:22" ht="16.5" thickBot="1" x14ac:dyDescent="0.3">
      <c r="T90" s="18">
        <v>19</v>
      </c>
      <c r="U90" s="19">
        <v>0.1</v>
      </c>
      <c r="V90" s="21">
        <v>7.0000000000000007E-2</v>
      </c>
    </row>
    <row r="91" spans="2:22" ht="24" thickBot="1" x14ac:dyDescent="0.4">
      <c r="D91" s="206" t="s">
        <v>131</v>
      </c>
      <c r="E91" s="206"/>
      <c r="G91" s="75">
        <v>0.33</v>
      </c>
      <c r="T91" s="16">
        <v>20</v>
      </c>
      <c r="U91" s="17">
        <v>0.1</v>
      </c>
      <c r="V91" s="21">
        <v>7.0000000000000007E-2</v>
      </c>
    </row>
    <row r="92" spans="2:22" ht="16.5" thickBot="1" x14ac:dyDescent="0.3">
      <c r="T92" s="18">
        <v>21</v>
      </c>
      <c r="U92" s="17">
        <v>0.11</v>
      </c>
      <c r="V92" s="21">
        <v>7.0000000000000007E-2</v>
      </c>
    </row>
    <row r="93" spans="2:22" ht="24" thickBot="1" x14ac:dyDescent="0.4">
      <c r="B93" s="205" t="s">
        <v>134</v>
      </c>
      <c r="C93" s="205"/>
      <c r="D93" s="205"/>
      <c r="E93" s="205"/>
      <c r="F93" s="27"/>
      <c r="G93" s="28">
        <f>BRUTannuel1fonction*QuotitéPourCETTEfonction</f>
        <v>3323.0010000000002</v>
      </c>
      <c r="T93" s="16">
        <v>22</v>
      </c>
      <c r="U93" s="17">
        <v>0.11</v>
      </c>
      <c r="V93" s="21">
        <v>0.08</v>
      </c>
    </row>
    <row r="94" spans="2:22" ht="24" thickBot="1" x14ac:dyDescent="0.4">
      <c r="B94" s="205" t="s">
        <v>134</v>
      </c>
      <c r="C94" s="205"/>
      <c r="D94" s="205"/>
      <c r="E94" s="205"/>
      <c r="F94" s="27"/>
      <c r="G94" s="28">
        <f>BrutMENSUEL*QuotitéPourCETTEfonction</f>
        <v>276.91675000000004</v>
      </c>
      <c r="T94" s="18">
        <v>23</v>
      </c>
      <c r="U94" s="17">
        <v>0.12</v>
      </c>
      <c r="V94" s="21">
        <v>0.08</v>
      </c>
    </row>
    <row r="95" spans="2:22" ht="16.5" thickBot="1" x14ac:dyDescent="0.3">
      <c r="T95" s="16">
        <v>24</v>
      </c>
      <c r="U95" s="17">
        <v>0.12</v>
      </c>
      <c r="V95" s="21">
        <v>0.08</v>
      </c>
    </row>
    <row r="96" spans="2:22" ht="14.45" customHeight="1" thickBot="1" x14ac:dyDescent="0.3">
      <c r="B96" s="77" t="s">
        <v>266</v>
      </c>
      <c r="C96" s="203" t="s">
        <v>117</v>
      </c>
      <c r="D96" s="203"/>
      <c r="E96" s="203"/>
      <c r="F96" s="203"/>
      <c r="G96" s="203"/>
      <c r="T96" s="18">
        <v>25</v>
      </c>
      <c r="U96" s="17">
        <v>0.13</v>
      </c>
      <c r="V96" s="21">
        <v>0.09</v>
      </c>
    </row>
    <row r="97" spans="5:22" ht="19.5" thickBot="1" x14ac:dyDescent="0.35">
      <c r="E97" s="143" t="s">
        <v>348</v>
      </c>
      <c r="F97" s="143"/>
      <c r="G97" s="143"/>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E97:G97"/>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83:E83"/>
    <mergeCell ref="F46:F48"/>
    <mergeCell ref="G46:G48"/>
    <mergeCell ref="H46:H48"/>
    <mergeCell ref="B55:F55"/>
    <mergeCell ref="E63:F64"/>
    <mergeCell ref="G63:G64"/>
    <mergeCell ref="M63:M64"/>
    <mergeCell ref="D66:E66"/>
    <mergeCell ref="E76:F76"/>
    <mergeCell ref="E78:F78"/>
    <mergeCell ref="D81:E81"/>
    <mergeCell ref="B94:E94"/>
    <mergeCell ref="C96:G96"/>
    <mergeCell ref="D84:E84"/>
    <mergeCell ref="D86:E86"/>
    <mergeCell ref="C88:E88"/>
    <mergeCell ref="C89:E89"/>
    <mergeCell ref="D91:E91"/>
    <mergeCell ref="B93:E93"/>
  </mergeCells>
  <conditionalFormatting sqref="B2 D32 D37">
    <cfRule type="expression" dxfId="118" priority="19">
      <formula>#REF!=#REF!</formula>
    </cfRule>
  </conditionalFormatting>
  <conditionalFormatting sqref="B13 F13">
    <cfRule type="expression" dxfId="117" priority="13">
      <formula>$G$13=$F$13</formula>
    </cfRule>
  </conditionalFormatting>
  <conditionalFormatting sqref="B28">
    <cfRule type="expression" dxfId="116" priority="3">
      <formula>$G$13=$F$13</formula>
    </cfRule>
  </conditionalFormatting>
  <conditionalFormatting sqref="B43">
    <cfRule type="expression" dxfId="115" priority="2">
      <formula>$G$13=$F$13</formula>
    </cfRule>
  </conditionalFormatting>
  <conditionalFormatting sqref="C14 D15:F15">
    <cfRule type="expression" dxfId="114" priority="17">
      <formula>$G$15=$F$15</formula>
    </cfRule>
  </conditionalFormatting>
  <conditionalFormatting sqref="C14:F14">
    <cfRule type="expression" dxfId="113" priority="18">
      <formula>$G$14=$F$14</formula>
    </cfRule>
  </conditionalFormatting>
  <conditionalFormatting sqref="C16:F16">
    <cfRule type="expression" dxfId="112" priority="16">
      <formula>$G$16=$F$16</formula>
    </cfRule>
  </conditionalFormatting>
  <conditionalFormatting sqref="C29:F29">
    <cfRule type="expression" dxfId="111" priority="10">
      <formula>$G$29=$F$29</formula>
    </cfRule>
  </conditionalFormatting>
  <conditionalFormatting sqref="C30:F30">
    <cfRule type="expression" dxfId="110" priority="9">
      <formula>$G$30=$F$30</formula>
    </cfRule>
  </conditionalFormatting>
  <conditionalFormatting sqref="C31:F31">
    <cfRule type="expression" dxfId="109" priority="8">
      <formula>$G$31=$F$31</formula>
    </cfRule>
  </conditionalFormatting>
  <conditionalFormatting sqref="C44:F44">
    <cfRule type="expression" dxfId="108" priority="6">
      <formula>$G$44=$F$44</formula>
    </cfRule>
  </conditionalFormatting>
  <conditionalFormatting sqref="C45:F45">
    <cfRule type="expression" dxfId="107" priority="5">
      <formula>$G$45=$F$45</formula>
    </cfRule>
  </conditionalFormatting>
  <conditionalFormatting sqref="C46:F48">
    <cfRule type="expression" dxfId="106" priority="4">
      <formula>$G$46=$F$46</formula>
    </cfRule>
  </conditionalFormatting>
  <conditionalFormatting sqref="D56:F56">
    <cfRule type="expression" dxfId="105" priority="1">
      <formula>$G$56=$F$56</formula>
    </cfRule>
  </conditionalFormatting>
  <conditionalFormatting sqref="F28">
    <cfRule type="expression" dxfId="104" priority="11">
      <formula>$G$28=$F$28</formula>
    </cfRule>
  </conditionalFormatting>
  <conditionalFormatting sqref="F43">
    <cfRule type="expression" dxfId="103" priority="7">
      <formula>$G$43=$F$43</formula>
    </cfRule>
  </conditionalFormatting>
  <conditionalFormatting sqref="G63">
    <cfRule type="expression" dxfId="102" priority="15">
      <formula>$G$63&gt;11</formula>
    </cfRule>
  </conditionalFormatting>
  <conditionalFormatting sqref="G63:G64">
    <cfRule type="expression" dxfId="101" priority="12">
      <formula>$G$63&lt;5</formula>
    </cfRule>
  </conditionalFormatting>
  <conditionalFormatting sqref="M63:M64">
    <cfRule type="expression" dxfId="100" priority="14">
      <formula>$H$16&gt;150</formula>
    </cfRule>
  </conditionalFormatting>
  <hyperlinks>
    <hyperlink ref="B6" location="INDEX!A1" display="Retour à l'index" xr:uid="{BB0D59AC-7E3D-43EA-9F9F-2AB4F0D51EFD}"/>
    <hyperlink ref="B96" location="INDEX!A1" display="Retour à l'index" xr:uid="{EAB3578B-61E5-47B5-9D44-816DAE774311}"/>
    <hyperlink ref="E97:G97" location="'INDICE MAJORé'!A1" display="Si c'est le cas, calculez votre indice majoré" xr:uid="{98681AE3-DBBF-4742-9F5A-34E555B7A82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704D-E04F-4085-B3B6-ECA3AFC2D321}">
  <sheetPr codeName="Feuil44"/>
  <dimension ref="A1:V107"/>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56" spans="4:22" ht="15.95" customHeight="1" x14ac:dyDescent="0.3">
      <c r="D56" s="30"/>
      <c r="E56" s="198" t="s">
        <v>107</v>
      </c>
      <c r="F56" s="198"/>
      <c r="G56" s="191">
        <v>5</v>
      </c>
      <c r="H56" s="22"/>
      <c r="I56" s="22"/>
      <c r="J56" s="22"/>
      <c r="K56" s="22"/>
      <c r="L56">
        <f>SUM(G1:G55)</f>
        <v>0</v>
      </c>
      <c r="M56" s="192">
        <f>IF(G56="","",150-((G56-5)*25))</f>
        <v>150</v>
      </c>
    </row>
    <row r="57" spans="4:22" ht="18.75" x14ac:dyDescent="0.3">
      <c r="D57" s="30"/>
      <c r="E57" s="198"/>
      <c r="F57" s="198"/>
      <c r="G57" s="191"/>
      <c r="H57" s="22"/>
      <c r="I57" s="22"/>
      <c r="J57" s="22"/>
      <c r="K57" s="22"/>
      <c r="L57" s="22"/>
      <c r="M57" s="192"/>
    </row>
    <row r="58" spans="4:22" ht="18.75" x14ac:dyDescent="0.3">
      <c r="D58" s="30"/>
      <c r="E58" s="30"/>
      <c r="F58" s="30"/>
    </row>
    <row r="59" spans="4:22" ht="24.6" customHeight="1" x14ac:dyDescent="0.35">
      <c r="D59" s="199" t="s">
        <v>108</v>
      </c>
      <c r="E59" s="199"/>
      <c r="F59" s="30"/>
      <c r="G59" s="73">
        <v>1</v>
      </c>
      <c r="M59">
        <f>VLOOKUP(G59,Tableau1453[],2)</f>
        <v>0.01</v>
      </c>
    </row>
    <row r="60" spans="4:22" x14ac:dyDescent="0.25">
      <c r="E60" s="12"/>
    </row>
    <row r="61" spans="4:22" x14ac:dyDescent="0.25">
      <c r="E61" s="14"/>
      <c r="F61" s="15"/>
      <c r="G61" s="15"/>
    </row>
    <row r="62" spans="4:22" x14ac:dyDescent="0.25">
      <c r="E62" s="14"/>
      <c r="F62" s="15"/>
      <c r="G62" s="15"/>
    </row>
    <row r="63" spans="4:22" ht="18.75" x14ac:dyDescent="0.3">
      <c r="E63" s="23" t="s">
        <v>109</v>
      </c>
      <c r="F63" s="24"/>
      <c r="G63" s="25">
        <v>850</v>
      </c>
      <c r="T63" t="s">
        <v>110</v>
      </c>
      <c r="U63" t="s">
        <v>111</v>
      </c>
      <c r="V63" t="s">
        <v>127</v>
      </c>
    </row>
    <row r="64" spans="4:22" ht="19.5" thickBot="1" x14ac:dyDescent="0.35">
      <c r="E64" s="23" t="s">
        <v>136</v>
      </c>
      <c r="F64" s="24"/>
      <c r="G64" s="25">
        <f>PtCongPay</f>
        <v>150</v>
      </c>
      <c r="T64" s="16">
        <v>0</v>
      </c>
      <c r="U64" s="17">
        <v>0</v>
      </c>
      <c r="V64" s="21">
        <v>0</v>
      </c>
    </row>
    <row r="65" spans="4:22" ht="19.5" thickBot="1" x14ac:dyDescent="0.35">
      <c r="E65" s="23" t="s">
        <v>137</v>
      </c>
      <c r="F65" s="24"/>
      <c r="G65" s="26">
        <f>(INDICcatég+PtCongPay)*PourcentCPay</f>
        <v>10</v>
      </c>
      <c r="T65" s="18">
        <v>1</v>
      </c>
      <c r="U65" s="19">
        <v>0.01</v>
      </c>
      <c r="V65" s="21">
        <v>0.01</v>
      </c>
    </row>
    <row r="66" spans="4:22" ht="19.5" thickBot="1" x14ac:dyDescent="0.35">
      <c r="E66" s="23" t="s">
        <v>138</v>
      </c>
      <c r="F66" s="24"/>
      <c r="G66" s="25">
        <f>PointAutreCClassant</f>
        <v>0</v>
      </c>
      <c r="T66" s="16">
        <v>2</v>
      </c>
      <c r="U66" s="19">
        <v>0.01</v>
      </c>
      <c r="V66" s="21">
        <v>0.01</v>
      </c>
    </row>
    <row r="67" spans="4:22" ht="39" thickBot="1" x14ac:dyDescent="0.4">
      <c r="E67" s="33" t="s">
        <v>129</v>
      </c>
      <c r="F67" s="15"/>
      <c r="G67" s="73"/>
      <c r="T67" s="18">
        <v>3</v>
      </c>
      <c r="U67" s="19">
        <v>0.02</v>
      </c>
      <c r="V67" s="21">
        <v>0.01</v>
      </c>
    </row>
    <row r="68" spans="4:22" ht="16.5" thickBot="1" x14ac:dyDescent="0.3">
      <c r="E68" s="14"/>
      <c r="F68" s="15"/>
      <c r="G68" s="15"/>
      <c r="T68" s="16">
        <v>4</v>
      </c>
      <c r="U68" s="19">
        <v>0.02</v>
      </c>
      <c r="V68" s="21">
        <v>0.02</v>
      </c>
    </row>
    <row r="69" spans="4:22" ht="24" thickBot="1" x14ac:dyDescent="0.4">
      <c r="E69" s="200" t="s">
        <v>112</v>
      </c>
      <c r="F69" s="200"/>
      <c r="G69" s="29">
        <f>INDICcatég+PointCPay+PointAutreCClassant+PointAnciennete+PointBONIFICATION</f>
        <v>1010</v>
      </c>
      <c r="T69" s="18">
        <v>5</v>
      </c>
      <c r="U69" s="19">
        <v>0.03</v>
      </c>
      <c r="V69" s="21">
        <v>0.02</v>
      </c>
    </row>
    <row r="70" spans="4:22" ht="16.5" thickBot="1" x14ac:dyDescent="0.3">
      <c r="E70" s="14"/>
      <c r="F70" s="15"/>
      <c r="G70" s="15"/>
      <c r="T70" s="16">
        <v>6</v>
      </c>
      <c r="U70" s="19">
        <v>0.03</v>
      </c>
      <c r="V70" s="21">
        <v>0.02</v>
      </c>
    </row>
    <row r="71" spans="4:22" ht="33.950000000000003" customHeight="1" thickBot="1" x14ac:dyDescent="0.3">
      <c r="E71" s="201" t="s">
        <v>135</v>
      </c>
      <c r="F71" s="201"/>
      <c r="G71" s="31">
        <v>19.940000000000001</v>
      </c>
      <c r="T71" s="18">
        <v>7</v>
      </c>
      <c r="U71" s="19">
        <v>0.04</v>
      </c>
      <c r="V71" s="21">
        <v>0.03</v>
      </c>
    </row>
    <row r="72" spans="4:22" ht="16.5" thickBot="1" x14ac:dyDescent="0.3">
      <c r="E72" s="14"/>
      <c r="F72" s="15"/>
      <c r="G72" s="15"/>
      <c r="T72" s="16">
        <v>8</v>
      </c>
      <c r="U72" s="19">
        <v>0.04</v>
      </c>
      <c r="V72" s="21">
        <v>0.03</v>
      </c>
    </row>
    <row r="73" spans="4:22" ht="19.5" hidden="1" thickBot="1" x14ac:dyDescent="0.35">
      <c r="E73" s="32" t="s">
        <v>113</v>
      </c>
      <c r="T73" s="18">
        <v>9</v>
      </c>
      <c r="U73" s="19">
        <v>0.05</v>
      </c>
      <c r="V73" s="21">
        <v>0.03</v>
      </c>
    </row>
    <row r="74" spans="4:22" ht="24" hidden="1" thickBot="1" x14ac:dyDescent="0.4">
      <c r="D74" s="202" t="s">
        <v>114</v>
      </c>
      <c r="E74" s="202"/>
      <c r="F74" s="20"/>
      <c r="G74" s="74">
        <v>100</v>
      </c>
      <c r="T74" s="16">
        <v>10</v>
      </c>
      <c r="U74" s="19">
        <v>0.05</v>
      </c>
      <c r="V74" s="21">
        <v>0.04</v>
      </c>
    </row>
    <row r="75" spans="4:22" ht="16.5" thickBot="1" x14ac:dyDescent="0.3">
      <c r="T75" s="18">
        <v>11</v>
      </c>
      <c r="U75" s="19">
        <v>0.06</v>
      </c>
      <c r="V75" s="21">
        <v>0.04</v>
      </c>
    </row>
    <row r="76" spans="4:22" ht="24" thickBot="1" x14ac:dyDescent="0.4">
      <c r="D76" s="195" t="s">
        <v>115</v>
      </c>
      <c r="E76" s="195"/>
      <c r="F76" s="27"/>
      <c r="G76" s="28">
        <f>INDICrému*VALPointCC*MAJORATIONforfaitJour%</f>
        <v>20139.400000000001</v>
      </c>
      <c r="T76" s="16">
        <v>12</v>
      </c>
      <c r="U76" s="19">
        <v>0.06</v>
      </c>
      <c r="V76" s="21">
        <v>0.04</v>
      </c>
    </row>
    <row r="77" spans="4:22" ht="24" thickBot="1" x14ac:dyDescent="0.4">
      <c r="D77" s="195" t="s">
        <v>116</v>
      </c>
      <c r="E77" s="195"/>
      <c r="F77" s="27"/>
      <c r="G77" s="28">
        <f>BrutANNUELtpsPlein/12</f>
        <v>1678.2833333333335</v>
      </c>
      <c r="T77" s="18">
        <v>13</v>
      </c>
      <c r="U77" s="19">
        <v>7.0000000000000007E-2</v>
      </c>
      <c r="V77" s="21">
        <v>0.05</v>
      </c>
    </row>
    <row r="78" spans="4:22" ht="16.5" thickBot="1" x14ac:dyDescent="0.3">
      <c r="T78" s="16">
        <v>14</v>
      </c>
      <c r="U78" s="19">
        <v>7.0000000000000007E-2</v>
      </c>
      <c r="V78" s="21">
        <v>0.05</v>
      </c>
    </row>
    <row r="79" spans="4:22" ht="24" thickBot="1" x14ac:dyDescent="0.4">
      <c r="D79" s="204" t="s">
        <v>130</v>
      </c>
      <c r="E79" s="204"/>
      <c r="G79" s="75">
        <v>0.5</v>
      </c>
      <c r="T79" s="18">
        <v>15</v>
      </c>
      <c r="U79" s="19">
        <v>0.08</v>
      </c>
      <c r="V79" s="21">
        <v>0.05</v>
      </c>
    </row>
    <row r="80" spans="4:22" ht="16.5" thickBot="1" x14ac:dyDescent="0.3">
      <c r="T80" s="16">
        <v>16</v>
      </c>
      <c r="U80" s="19">
        <v>0.08</v>
      </c>
      <c r="V80" s="21">
        <v>0.06</v>
      </c>
    </row>
    <row r="81" spans="2:22" ht="18.95" customHeight="1" thickBot="1" x14ac:dyDescent="0.4">
      <c r="C81" s="205" t="s">
        <v>132</v>
      </c>
      <c r="D81" s="205"/>
      <c r="E81" s="205"/>
      <c r="F81" s="27"/>
      <c r="G81" s="28">
        <f>BrutANNUELtpsPlein*QuotitéTRAVAILtotal</f>
        <v>10069.700000000001</v>
      </c>
      <c r="T81" s="18">
        <v>17</v>
      </c>
      <c r="U81" s="19">
        <v>0.09</v>
      </c>
      <c r="V81" s="21">
        <v>0.06</v>
      </c>
    </row>
    <row r="82" spans="2:22" ht="18.95" customHeight="1" thickBot="1" x14ac:dyDescent="0.4">
      <c r="C82" s="205" t="s">
        <v>133</v>
      </c>
      <c r="D82" s="205"/>
      <c r="E82" s="205"/>
      <c r="F82" s="27"/>
      <c r="G82" s="28">
        <f>BRUTmensuelTPSplein*QuotitéTRAVAIL</f>
        <v>839.14166666666677</v>
      </c>
      <c r="T82" s="16">
        <v>18</v>
      </c>
      <c r="U82" s="19">
        <v>0.09</v>
      </c>
      <c r="V82" s="21">
        <v>0.06</v>
      </c>
    </row>
    <row r="83" spans="2:22" ht="16.5" thickBot="1" x14ac:dyDescent="0.3">
      <c r="T83" s="18">
        <v>19</v>
      </c>
      <c r="U83" s="19">
        <v>0.1</v>
      </c>
      <c r="V83" s="21">
        <v>7.0000000000000007E-2</v>
      </c>
    </row>
    <row r="84" spans="2:22" ht="24" thickBot="1" x14ac:dyDescent="0.4">
      <c r="D84" s="206" t="s">
        <v>131</v>
      </c>
      <c r="E84" s="206"/>
      <c r="G84" s="75">
        <v>0.33</v>
      </c>
      <c r="T84" s="16">
        <v>20</v>
      </c>
      <c r="U84" s="17">
        <v>0.1</v>
      </c>
      <c r="V84" s="21">
        <v>7.0000000000000007E-2</v>
      </c>
    </row>
    <row r="85" spans="2:22" ht="16.5" thickBot="1" x14ac:dyDescent="0.3">
      <c r="T85" s="18">
        <v>21</v>
      </c>
      <c r="U85" s="17">
        <v>0.11</v>
      </c>
      <c r="V85" s="21">
        <v>7.0000000000000007E-2</v>
      </c>
    </row>
    <row r="86" spans="2:22" ht="24" thickBot="1" x14ac:dyDescent="0.4">
      <c r="B86" s="205" t="s">
        <v>134</v>
      </c>
      <c r="C86" s="205"/>
      <c r="D86" s="205"/>
      <c r="E86" s="205"/>
      <c r="F86" s="27"/>
      <c r="G86" s="28">
        <f>BRUTannuel1fonction*QuotitéPourCETTEfonction</f>
        <v>3323.0010000000002</v>
      </c>
      <c r="T86" s="16">
        <v>22</v>
      </c>
      <c r="U86" s="17">
        <v>0.11</v>
      </c>
      <c r="V86" s="21">
        <v>0.08</v>
      </c>
    </row>
    <row r="87" spans="2:22" ht="24" thickBot="1" x14ac:dyDescent="0.4">
      <c r="B87" s="205" t="s">
        <v>134</v>
      </c>
      <c r="C87" s="205"/>
      <c r="D87" s="205"/>
      <c r="E87" s="205"/>
      <c r="F87" s="27"/>
      <c r="G87" s="28">
        <f>BrutMENSUEL*QuotitéPourCETTEfonction</f>
        <v>276.91675000000004</v>
      </c>
      <c r="T87" s="18">
        <v>23</v>
      </c>
      <c r="U87" s="17">
        <v>0.12</v>
      </c>
      <c r="V87" s="21">
        <v>0.08</v>
      </c>
    </row>
    <row r="88" spans="2:22" ht="16.5" thickBot="1" x14ac:dyDescent="0.3">
      <c r="T88" s="16">
        <v>24</v>
      </c>
      <c r="U88" s="17">
        <v>0.12</v>
      </c>
      <c r="V88" s="21">
        <v>0.08</v>
      </c>
    </row>
    <row r="89" spans="2:22" ht="14.45" customHeight="1" thickBot="1" x14ac:dyDescent="0.3">
      <c r="B89" s="77" t="s">
        <v>266</v>
      </c>
      <c r="C89" s="203" t="s">
        <v>117</v>
      </c>
      <c r="D89" s="203"/>
      <c r="E89" s="203"/>
      <c r="F89" s="203"/>
      <c r="G89" s="203"/>
      <c r="T89" s="18">
        <v>25</v>
      </c>
      <c r="U89" s="17">
        <v>0.13</v>
      </c>
      <c r="V89" s="21">
        <v>0.09</v>
      </c>
    </row>
    <row r="90" spans="2:22" ht="19.5" thickBot="1" x14ac:dyDescent="0.35">
      <c r="E90" s="143" t="s">
        <v>348</v>
      </c>
      <c r="F90" s="143"/>
      <c r="G90" s="143"/>
      <c r="T90" s="16">
        <v>26</v>
      </c>
      <c r="U90" s="17">
        <v>0.13</v>
      </c>
      <c r="V90" s="21">
        <v>0.09</v>
      </c>
    </row>
    <row r="91" spans="2:22" ht="16.5" thickBot="1" x14ac:dyDescent="0.3">
      <c r="T91" s="18">
        <v>27</v>
      </c>
      <c r="U91" s="17">
        <v>0.14000000000000001</v>
      </c>
      <c r="V91" s="21">
        <v>0.09</v>
      </c>
    </row>
    <row r="92" spans="2:22" ht="16.5" thickBot="1" x14ac:dyDescent="0.3">
      <c r="T92" s="16">
        <v>28</v>
      </c>
      <c r="U92" s="17">
        <v>0.14000000000000001</v>
      </c>
      <c r="V92" s="21">
        <v>0.1</v>
      </c>
    </row>
    <row r="93" spans="2:22" ht="16.5" thickBot="1" x14ac:dyDescent="0.3">
      <c r="T93" s="18">
        <v>29</v>
      </c>
      <c r="U93" s="17">
        <v>0.15</v>
      </c>
      <c r="V93" s="21">
        <v>0.1</v>
      </c>
    </row>
    <row r="94" spans="2:22" ht="16.5" thickBot="1" x14ac:dyDescent="0.3">
      <c r="T94" s="16">
        <v>30</v>
      </c>
      <c r="U94" s="17">
        <v>0.15</v>
      </c>
      <c r="V94" s="21">
        <v>0.1</v>
      </c>
    </row>
    <row r="95" spans="2:22" ht="16.5" thickBot="1" x14ac:dyDescent="0.3">
      <c r="T95" s="18">
        <v>31</v>
      </c>
      <c r="U95" s="17">
        <v>0.16</v>
      </c>
      <c r="V95" s="21">
        <v>0.11</v>
      </c>
    </row>
    <row r="96" spans="2:22" ht="16.5" thickBot="1" x14ac:dyDescent="0.3">
      <c r="T96" s="16">
        <v>32</v>
      </c>
      <c r="U96" s="17">
        <v>0.16</v>
      </c>
      <c r="V96" s="21">
        <v>0.11</v>
      </c>
    </row>
    <row r="97" spans="20:22" ht="16.5" thickBot="1" x14ac:dyDescent="0.3">
      <c r="T97" s="18">
        <v>33</v>
      </c>
      <c r="U97" s="17">
        <v>0.17</v>
      </c>
      <c r="V97" s="21">
        <v>0.11</v>
      </c>
    </row>
    <row r="98" spans="20:22" ht="16.5" thickBot="1" x14ac:dyDescent="0.3">
      <c r="T98" s="16">
        <v>34</v>
      </c>
      <c r="U98" s="17">
        <v>0.17</v>
      </c>
      <c r="V98" s="21">
        <v>0.12</v>
      </c>
    </row>
    <row r="99" spans="20:22" ht="16.5" thickBot="1" x14ac:dyDescent="0.3">
      <c r="T99" s="18">
        <v>35</v>
      </c>
      <c r="U99" s="17">
        <v>0.18</v>
      </c>
      <c r="V99" s="21">
        <v>0.12</v>
      </c>
    </row>
    <row r="100" spans="20:22" ht="16.5" thickBot="1" x14ac:dyDescent="0.3">
      <c r="T100" s="16">
        <v>36</v>
      </c>
      <c r="U100" s="17">
        <v>0.18</v>
      </c>
      <c r="V100" s="21">
        <v>0.12</v>
      </c>
    </row>
    <row r="101" spans="20:22" ht="16.5" thickBot="1" x14ac:dyDescent="0.3">
      <c r="T101" s="18">
        <v>37</v>
      </c>
      <c r="U101" s="17">
        <v>0.19</v>
      </c>
      <c r="V101" s="21">
        <v>0.12</v>
      </c>
    </row>
    <row r="102" spans="20:22" ht="16.5" thickBot="1" x14ac:dyDescent="0.3">
      <c r="T102" s="16">
        <v>38</v>
      </c>
      <c r="U102" s="17">
        <v>0.19</v>
      </c>
      <c r="V102" s="21">
        <v>0.12</v>
      </c>
    </row>
    <row r="103" spans="20:22" ht="16.5" thickBot="1" x14ac:dyDescent="0.3">
      <c r="T103" s="18">
        <v>39</v>
      </c>
      <c r="U103" s="17">
        <v>0.2</v>
      </c>
      <c r="V103" s="21">
        <v>0.12</v>
      </c>
    </row>
    <row r="104" spans="20:22" ht="16.5" thickBot="1" x14ac:dyDescent="0.3">
      <c r="T104" s="16">
        <v>40</v>
      </c>
      <c r="U104" s="17">
        <v>0.2</v>
      </c>
      <c r="V104" s="21">
        <v>0.12</v>
      </c>
    </row>
    <row r="105" spans="20:22" ht="16.5" thickBot="1" x14ac:dyDescent="0.3">
      <c r="T105" s="18">
        <v>41</v>
      </c>
      <c r="U105" s="17">
        <v>0.21</v>
      </c>
      <c r="V105" s="21">
        <v>0.12</v>
      </c>
    </row>
    <row r="106" spans="20:22" ht="16.5" thickBot="1" x14ac:dyDescent="0.3">
      <c r="T106" s="16">
        <v>42</v>
      </c>
      <c r="U106" s="21">
        <v>0.21</v>
      </c>
      <c r="V106" s="21">
        <v>0.12</v>
      </c>
    </row>
    <row r="107" spans="20:22" ht="16.5" thickBot="1" x14ac:dyDescent="0.3">
      <c r="T107" s="18">
        <v>43</v>
      </c>
      <c r="U107" s="17">
        <v>0.22</v>
      </c>
      <c r="V107" s="17">
        <v>0.12</v>
      </c>
    </row>
  </sheetData>
  <mergeCells count="48">
    <mergeCell ref="E90:G9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B28:E28"/>
    <mergeCell ref="A39:A42"/>
    <mergeCell ref="B39:E40"/>
    <mergeCell ref="F39:G42"/>
    <mergeCell ref="H39:H42"/>
    <mergeCell ref="B41:E41"/>
    <mergeCell ref="B43:E43"/>
    <mergeCell ref="A46:A48"/>
    <mergeCell ref="B46:B48"/>
    <mergeCell ref="C46:C48"/>
    <mergeCell ref="D46:D48"/>
    <mergeCell ref="E46:E48"/>
    <mergeCell ref="D76:E76"/>
    <mergeCell ref="F46:F48"/>
    <mergeCell ref="G46:G48"/>
    <mergeCell ref="H46:H48"/>
    <mergeCell ref="E56:F57"/>
    <mergeCell ref="G56:G57"/>
    <mergeCell ref="M56:M57"/>
    <mergeCell ref="D59:E59"/>
    <mergeCell ref="E69:F69"/>
    <mergeCell ref="E71:F71"/>
    <mergeCell ref="D74:E74"/>
    <mergeCell ref="B87:E87"/>
    <mergeCell ref="C89:G89"/>
    <mergeCell ref="D77:E77"/>
    <mergeCell ref="D79:E79"/>
    <mergeCell ref="C81:E81"/>
    <mergeCell ref="C82:E82"/>
    <mergeCell ref="D84:E84"/>
    <mergeCell ref="B86:E86"/>
  </mergeCells>
  <conditionalFormatting sqref="B2 D32 D37">
    <cfRule type="expression" dxfId="99" priority="19">
      <formula>#REF!=#REF!</formula>
    </cfRule>
  </conditionalFormatting>
  <conditionalFormatting sqref="B13 F13">
    <cfRule type="expression" dxfId="98" priority="13">
      <formula>$G$13=$F$13</formula>
    </cfRule>
  </conditionalFormatting>
  <conditionalFormatting sqref="B28">
    <cfRule type="expression" dxfId="97" priority="3">
      <formula>$G$13=$F$13</formula>
    </cfRule>
  </conditionalFormatting>
  <conditionalFormatting sqref="B43">
    <cfRule type="expression" dxfId="96" priority="2">
      <formula>$G$13=$F$13</formula>
    </cfRule>
  </conditionalFormatting>
  <conditionalFormatting sqref="C14 D15:F15">
    <cfRule type="expression" dxfId="95" priority="17">
      <formula>$G$15=$F$15</formula>
    </cfRule>
  </conditionalFormatting>
  <conditionalFormatting sqref="C14:F14">
    <cfRule type="expression" dxfId="94" priority="18">
      <formula>$G$14=$F$14</formula>
    </cfRule>
  </conditionalFormatting>
  <conditionalFormatting sqref="C16:F16">
    <cfRule type="expression" dxfId="93" priority="16">
      <formula>$G$16=$F$16</formula>
    </cfRule>
  </conditionalFormatting>
  <conditionalFormatting sqref="C29:F29">
    <cfRule type="expression" dxfId="92" priority="10">
      <formula>$G$29=$F$29</formula>
    </cfRule>
  </conditionalFormatting>
  <conditionalFormatting sqref="C30:F30">
    <cfRule type="expression" dxfId="91" priority="9">
      <formula>$G$30=$F$30</formula>
    </cfRule>
  </conditionalFormatting>
  <conditionalFormatting sqref="C31:F31">
    <cfRule type="expression" dxfId="90" priority="8">
      <formula>$G$31=$F$31</formula>
    </cfRule>
  </conditionalFormatting>
  <conditionalFormatting sqref="C44:F44">
    <cfRule type="expression" dxfId="89" priority="6">
      <formula>$G$44=$F$44</formula>
    </cfRule>
  </conditionalFormatting>
  <conditionalFormatting sqref="C45:F45">
    <cfRule type="expression" dxfId="88" priority="5">
      <formula>$G$45=$F$45</formula>
    </cfRule>
  </conditionalFormatting>
  <conditionalFormatting sqref="C46:F48">
    <cfRule type="expression" dxfId="87" priority="4">
      <formula>$G$46=$F$46</formula>
    </cfRule>
  </conditionalFormatting>
  <conditionalFormatting sqref="F28">
    <cfRule type="expression" dxfId="86" priority="11">
      <formula>$G$28=$F$28</formula>
    </cfRule>
  </conditionalFormatting>
  <conditionalFormatting sqref="F43">
    <cfRule type="expression" dxfId="85" priority="7">
      <formula>$G$43=$F$43</formula>
    </cfRule>
  </conditionalFormatting>
  <conditionalFormatting sqref="G56">
    <cfRule type="expression" dxfId="84" priority="15">
      <formula>$G$56&gt;11</formula>
    </cfRule>
  </conditionalFormatting>
  <conditionalFormatting sqref="G56:G57">
    <cfRule type="expression" dxfId="83" priority="12">
      <formula>$G$56&lt;5</formula>
    </cfRule>
  </conditionalFormatting>
  <conditionalFormatting sqref="M56:M57">
    <cfRule type="expression" dxfId="82" priority="14">
      <formula>$H$16&gt;150</formula>
    </cfRule>
  </conditionalFormatting>
  <hyperlinks>
    <hyperlink ref="B6" location="INDEX!A1" display="Retour à l'index" xr:uid="{FE9812AB-90E5-4770-9C01-F322B680A4B8}"/>
    <hyperlink ref="B89" location="INDEX!A1" display="Retour à l'index" xr:uid="{05280C91-ECBD-44E5-9879-FEEF4EF9DCCF}"/>
    <hyperlink ref="E90:G90" location="'INDICE MAJORé'!A1" display="Si c'est le cas, calculez votre indice majoré" xr:uid="{5402155B-9AB2-4FE6-8672-554E3A725ED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9A05-E982-48D4-BC69-FD1969FAF7C6}">
  <sheetPr codeName="Feuil46"/>
  <dimension ref="A1:AC239"/>
  <sheetViews>
    <sheetView zoomScale="77" zoomScaleNormal="77"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x14ac:dyDescent="0.25">
      <c r="B2" s="77" t="s">
        <v>266</v>
      </c>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C6" t="s">
        <v>385</v>
      </c>
    </row>
    <row r="10" spans="1:8" ht="14.45" customHeight="1" x14ac:dyDescent="0.25">
      <c r="A10" s="161" t="s">
        <v>2</v>
      </c>
      <c r="B10" s="235" t="s">
        <v>3</v>
      </c>
      <c r="C10" s="235"/>
      <c r="D10" s="235"/>
      <c r="E10" s="235"/>
      <c r="F10" s="157" t="s">
        <v>4</v>
      </c>
      <c r="G10" s="157"/>
      <c r="H10" s="161" t="s">
        <v>2</v>
      </c>
    </row>
    <row r="11" spans="1:8" x14ac:dyDescent="0.25">
      <c r="A11" s="161"/>
      <c r="B11" s="235"/>
      <c r="C11" s="235"/>
      <c r="D11" s="235"/>
      <c r="E11" s="235"/>
      <c r="F11" s="157"/>
      <c r="G11" s="157"/>
      <c r="H11" s="161"/>
    </row>
    <row r="12" spans="1:8" ht="33" customHeight="1" x14ac:dyDescent="0.25">
      <c r="A12" s="161"/>
      <c r="B12" s="236" t="s">
        <v>5</v>
      </c>
      <c r="C12" s="236"/>
      <c r="D12" s="236"/>
      <c r="E12" s="236"/>
      <c r="F12" s="157"/>
      <c r="G12" s="157"/>
      <c r="H12" s="161"/>
    </row>
    <row r="13" spans="1:8" ht="15.75" x14ac:dyDescent="0.25">
      <c r="A13" s="161"/>
      <c r="B13" s="2"/>
      <c r="C13" s="52" t="s">
        <v>120</v>
      </c>
      <c r="D13" s="52" t="s">
        <v>6</v>
      </c>
      <c r="E13" s="52" t="s">
        <v>7</v>
      </c>
      <c r="F13" s="157"/>
      <c r="G13" s="157"/>
      <c r="H13" s="161"/>
    </row>
    <row r="14" spans="1:8" ht="35.450000000000003" customHeight="1" x14ac:dyDescent="0.25">
      <c r="A14" s="3">
        <v>1</v>
      </c>
      <c r="B14" s="163" t="s">
        <v>173</v>
      </c>
      <c r="C14" s="164"/>
      <c r="D14" s="164"/>
      <c r="E14" s="165"/>
      <c r="F14" s="4">
        <v>5</v>
      </c>
      <c r="G14" s="69"/>
      <c r="H14" s="3">
        <v>1</v>
      </c>
    </row>
    <row r="15" spans="1:8" ht="37.5" x14ac:dyDescent="0.25">
      <c r="A15" s="3">
        <v>2</v>
      </c>
      <c r="B15" s="50"/>
      <c r="C15" s="234" t="s">
        <v>8</v>
      </c>
      <c r="D15" s="35" t="s">
        <v>9</v>
      </c>
      <c r="E15" s="35" t="s">
        <v>10</v>
      </c>
      <c r="F15" s="4">
        <v>10</v>
      </c>
      <c r="G15" s="69"/>
      <c r="H15" s="3">
        <v>2</v>
      </c>
    </row>
    <row r="16" spans="1:8" ht="75" x14ac:dyDescent="0.25">
      <c r="A16" s="3">
        <v>3</v>
      </c>
      <c r="B16" s="50"/>
      <c r="C16" s="234"/>
      <c r="D16" s="35" t="s">
        <v>11</v>
      </c>
      <c r="E16" s="35" t="s">
        <v>12</v>
      </c>
      <c r="F16" s="4">
        <v>15</v>
      </c>
      <c r="G16" s="69"/>
      <c r="H16" s="3">
        <v>3</v>
      </c>
    </row>
    <row r="17" spans="1:8" ht="93.75" x14ac:dyDescent="0.25">
      <c r="A17" s="3">
        <v>4</v>
      </c>
      <c r="B17" s="51"/>
      <c r="C17" s="35" t="s">
        <v>13</v>
      </c>
      <c r="D17" s="35" t="s">
        <v>14</v>
      </c>
      <c r="E17" s="35" t="s">
        <v>15</v>
      </c>
      <c r="F17" s="4">
        <v>20</v>
      </c>
      <c r="G17" s="69"/>
      <c r="H17" s="3">
        <v>4</v>
      </c>
    </row>
    <row r="19" spans="1:8" ht="18.75" x14ac:dyDescent="0.25">
      <c r="B19" s="35"/>
    </row>
    <row r="23" spans="1:8" ht="14.45" customHeight="1" x14ac:dyDescent="0.25">
      <c r="A23" s="148" t="s">
        <v>2</v>
      </c>
      <c r="B23" s="151" t="s">
        <v>16</v>
      </c>
      <c r="C23" s="152"/>
      <c r="D23" s="152"/>
      <c r="E23" s="153"/>
      <c r="F23" s="157" t="s">
        <v>4</v>
      </c>
      <c r="G23" s="157"/>
      <c r="H23" s="148" t="s">
        <v>2</v>
      </c>
    </row>
    <row r="24" spans="1:8" ht="14.45" customHeight="1" x14ac:dyDescent="0.25">
      <c r="A24" s="149"/>
      <c r="B24" s="154"/>
      <c r="C24" s="155"/>
      <c r="D24" s="155"/>
      <c r="E24" s="156"/>
      <c r="F24" s="157"/>
      <c r="G24" s="157"/>
      <c r="H24" s="149"/>
    </row>
    <row r="25" spans="1:8" ht="28.5" customHeight="1" x14ac:dyDescent="0.25">
      <c r="A25" s="149"/>
      <c r="B25" s="158" t="s">
        <v>5</v>
      </c>
      <c r="C25" s="159"/>
      <c r="D25" s="159"/>
      <c r="E25" s="160"/>
      <c r="F25" s="157"/>
      <c r="G25" s="157"/>
      <c r="H25" s="149"/>
    </row>
    <row r="26" spans="1:8" ht="15.75" x14ac:dyDescent="0.25">
      <c r="A26" s="150"/>
      <c r="B26" s="6"/>
      <c r="C26" s="52" t="s">
        <v>120</v>
      </c>
      <c r="D26" s="52" t="s">
        <v>6</v>
      </c>
      <c r="E26" s="52" t="s">
        <v>7</v>
      </c>
      <c r="F26" s="157"/>
      <c r="G26" s="157"/>
      <c r="H26" s="150"/>
    </row>
    <row r="27" spans="1:8" ht="41.1" customHeight="1" x14ac:dyDescent="0.25">
      <c r="A27" s="3">
        <v>1</v>
      </c>
      <c r="B27" s="163" t="s">
        <v>173</v>
      </c>
      <c r="C27" s="164"/>
      <c r="D27" s="164"/>
      <c r="E27" s="165"/>
      <c r="F27" s="4">
        <v>15</v>
      </c>
      <c r="G27" s="69"/>
      <c r="H27" s="3">
        <v>1</v>
      </c>
    </row>
    <row r="28" spans="1:8" ht="93.75" x14ac:dyDescent="0.25">
      <c r="A28" s="3">
        <v>2</v>
      </c>
      <c r="B28" s="7"/>
      <c r="C28" s="220" t="s">
        <v>13</v>
      </c>
      <c r="D28" s="35" t="s">
        <v>14</v>
      </c>
      <c r="E28" s="35" t="s">
        <v>17</v>
      </c>
      <c r="F28" s="4">
        <v>20</v>
      </c>
      <c r="G28" s="69"/>
      <c r="H28" s="3">
        <v>2</v>
      </c>
    </row>
    <row r="29" spans="1:8" ht="56.25" x14ac:dyDescent="0.25">
      <c r="A29" s="3">
        <v>3</v>
      </c>
      <c r="B29" s="8"/>
      <c r="C29" s="221"/>
      <c r="D29" s="35" t="s">
        <v>18</v>
      </c>
      <c r="E29" s="35" t="s">
        <v>19</v>
      </c>
      <c r="F29" s="4">
        <v>25</v>
      </c>
      <c r="G29" s="69"/>
      <c r="H29" s="3">
        <v>3</v>
      </c>
    </row>
    <row r="30" spans="1:8" ht="75" x14ac:dyDescent="0.25">
      <c r="A30" s="3">
        <v>4</v>
      </c>
      <c r="B30" s="5"/>
      <c r="C30" s="35" t="s">
        <v>20</v>
      </c>
      <c r="D30" s="35" t="s">
        <v>21</v>
      </c>
      <c r="E30" s="35" t="s">
        <v>22</v>
      </c>
      <c r="F30" s="4">
        <v>35</v>
      </c>
      <c r="G30" s="69"/>
      <c r="H30" s="3">
        <v>4</v>
      </c>
    </row>
    <row r="34" spans="1:8" ht="14.45" customHeight="1" x14ac:dyDescent="0.25">
      <c r="A34" s="148" t="s">
        <v>2</v>
      </c>
      <c r="B34" s="151" t="s">
        <v>23</v>
      </c>
      <c r="C34" s="152"/>
      <c r="D34" s="152"/>
      <c r="E34" s="153"/>
      <c r="F34" s="157" t="s">
        <v>4</v>
      </c>
      <c r="G34" s="157"/>
      <c r="H34" s="148" t="s">
        <v>2</v>
      </c>
    </row>
    <row r="35" spans="1:8" x14ac:dyDescent="0.25">
      <c r="A35" s="149"/>
      <c r="B35" s="154"/>
      <c r="C35" s="155"/>
      <c r="D35" s="155"/>
      <c r="E35" s="156"/>
      <c r="F35" s="157"/>
      <c r="G35" s="157"/>
      <c r="H35" s="149"/>
    </row>
    <row r="36" spans="1:8" ht="29.45" customHeight="1" x14ac:dyDescent="0.25">
      <c r="A36" s="149"/>
      <c r="B36" s="158" t="s">
        <v>5</v>
      </c>
      <c r="C36" s="159"/>
      <c r="D36" s="159"/>
      <c r="E36" s="160"/>
      <c r="F36" s="157"/>
      <c r="G36" s="157"/>
      <c r="H36" s="149"/>
    </row>
    <row r="37" spans="1:8" ht="15.75" x14ac:dyDescent="0.25">
      <c r="A37" s="150"/>
      <c r="B37" s="6"/>
      <c r="C37" s="52" t="s">
        <v>120</v>
      </c>
      <c r="D37" s="52" t="s">
        <v>6</v>
      </c>
      <c r="E37" s="52" t="s">
        <v>7</v>
      </c>
      <c r="F37" s="157"/>
      <c r="G37" s="157"/>
      <c r="H37" s="150"/>
    </row>
    <row r="38" spans="1:8" ht="30.95" customHeight="1" x14ac:dyDescent="0.25">
      <c r="A38" s="3">
        <v>1</v>
      </c>
      <c r="B38" s="163" t="s">
        <v>173</v>
      </c>
      <c r="C38" s="164"/>
      <c r="D38" s="164"/>
      <c r="E38" s="165"/>
      <c r="F38" s="4">
        <v>30</v>
      </c>
      <c r="G38" s="69"/>
      <c r="H38" s="3">
        <v>1</v>
      </c>
    </row>
    <row r="39" spans="1:8" ht="75" x14ac:dyDescent="0.25">
      <c r="A39" s="3">
        <v>2</v>
      </c>
      <c r="B39" s="7"/>
      <c r="C39" s="39" t="s">
        <v>24</v>
      </c>
      <c r="D39" s="39" t="s">
        <v>25</v>
      </c>
      <c r="E39" s="166" t="s">
        <v>22</v>
      </c>
      <c r="F39" s="4">
        <v>35</v>
      </c>
      <c r="G39" s="69"/>
      <c r="H39" s="3">
        <v>2</v>
      </c>
    </row>
    <row r="40" spans="1:8" ht="75" x14ac:dyDescent="0.25">
      <c r="A40" s="3">
        <v>3</v>
      </c>
      <c r="B40" s="8"/>
      <c r="C40" s="39" t="s">
        <v>26</v>
      </c>
      <c r="D40" s="39" t="s">
        <v>27</v>
      </c>
      <c r="E40" s="167"/>
      <c r="F40" s="4">
        <v>45</v>
      </c>
      <c r="G40" s="69"/>
      <c r="H40" s="3">
        <v>3</v>
      </c>
    </row>
    <row r="41" spans="1:8" ht="112.5" x14ac:dyDescent="0.25">
      <c r="A41" s="3">
        <v>4</v>
      </c>
      <c r="B41" s="5"/>
      <c r="C41" s="39" t="s">
        <v>28</v>
      </c>
      <c r="D41" s="39" t="s">
        <v>29</v>
      </c>
      <c r="E41" s="39" t="s">
        <v>30</v>
      </c>
      <c r="F41" s="4">
        <v>60</v>
      </c>
      <c r="G41" s="69"/>
      <c r="H41" s="3">
        <v>4</v>
      </c>
    </row>
    <row r="45" spans="1:8" ht="14.45" customHeight="1" x14ac:dyDescent="0.25">
      <c r="A45" s="209" t="s">
        <v>2</v>
      </c>
      <c r="B45" s="222" t="s">
        <v>31</v>
      </c>
      <c r="C45" s="223"/>
      <c r="D45" s="223"/>
      <c r="E45" s="224"/>
      <c r="F45" s="228" t="s">
        <v>32</v>
      </c>
      <c r="G45" s="229"/>
      <c r="H45" s="148" t="s">
        <v>2</v>
      </c>
    </row>
    <row r="46" spans="1:8" x14ac:dyDescent="0.25">
      <c r="A46" s="210"/>
      <c r="B46" s="225"/>
      <c r="C46" s="226"/>
      <c r="D46" s="226"/>
      <c r="E46" s="227"/>
      <c r="F46" s="230"/>
      <c r="G46" s="231"/>
      <c r="H46" s="149"/>
    </row>
    <row r="47" spans="1:8" ht="29.45" customHeight="1" x14ac:dyDescent="0.25">
      <c r="A47" s="210"/>
      <c r="B47" s="237" t="s">
        <v>33</v>
      </c>
      <c r="C47" s="238"/>
      <c r="D47" s="238"/>
      <c r="E47" s="239"/>
      <c r="F47" s="230"/>
      <c r="G47" s="231"/>
      <c r="H47" s="149"/>
    </row>
    <row r="48" spans="1:8" x14ac:dyDescent="0.25">
      <c r="A48" s="211"/>
      <c r="B48" s="6"/>
      <c r="C48" s="53" t="s">
        <v>34</v>
      </c>
      <c r="D48" s="53" t="s">
        <v>35</v>
      </c>
      <c r="E48" s="54" t="s">
        <v>36</v>
      </c>
      <c r="F48" s="232"/>
      <c r="G48" s="233"/>
      <c r="H48" s="150"/>
    </row>
    <row r="49" spans="1:8" ht="37.5" customHeight="1" x14ac:dyDescent="0.25">
      <c r="A49" s="10">
        <v>1</v>
      </c>
      <c r="B49" s="163" t="s">
        <v>173</v>
      </c>
      <c r="C49" s="164"/>
      <c r="D49" s="164"/>
      <c r="E49" s="165"/>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18.75" x14ac:dyDescent="0.25">
      <c r="D53" s="35"/>
    </row>
    <row r="56" spans="1:8" ht="14.45" customHeight="1" x14ac:dyDescent="0.25">
      <c r="A56" s="209" t="s">
        <v>2</v>
      </c>
      <c r="B56" s="222" t="s">
        <v>42</v>
      </c>
      <c r="C56" s="223"/>
      <c r="D56" s="223"/>
      <c r="E56" s="224"/>
      <c r="F56" s="228" t="s">
        <v>32</v>
      </c>
      <c r="G56" s="229"/>
      <c r="H56" s="148" t="s">
        <v>2</v>
      </c>
    </row>
    <row r="57" spans="1:8" x14ac:dyDescent="0.25">
      <c r="A57" s="210"/>
      <c r="B57" s="225"/>
      <c r="C57" s="226"/>
      <c r="D57" s="226"/>
      <c r="E57" s="227"/>
      <c r="F57" s="230"/>
      <c r="G57" s="231"/>
      <c r="H57" s="149"/>
    </row>
    <row r="58" spans="1:8" ht="33.6" customHeight="1" x14ac:dyDescent="0.25">
      <c r="A58" s="210"/>
      <c r="B58" s="217" t="s">
        <v>33</v>
      </c>
      <c r="C58" s="218"/>
      <c r="D58" s="218"/>
      <c r="E58" s="219"/>
      <c r="F58" s="230"/>
      <c r="G58" s="231"/>
      <c r="H58" s="149"/>
    </row>
    <row r="59" spans="1:8" ht="15.75" x14ac:dyDescent="0.25">
      <c r="A59" s="211"/>
      <c r="B59" s="49"/>
      <c r="C59" s="55" t="s">
        <v>34</v>
      </c>
      <c r="D59" s="55" t="s">
        <v>35</v>
      </c>
      <c r="E59" s="56" t="s">
        <v>36</v>
      </c>
      <c r="F59" s="232"/>
      <c r="G59" s="233"/>
      <c r="H59" s="150"/>
    </row>
    <row r="60" spans="1:8" ht="42.95" customHeight="1" x14ac:dyDescent="0.25">
      <c r="A60" s="10">
        <v>1</v>
      </c>
      <c r="B60" s="163" t="s">
        <v>173</v>
      </c>
      <c r="C60" s="164"/>
      <c r="D60" s="164"/>
      <c r="E60" s="165"/>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6" spans="1:8" ht="18.75" x14ac:dyDescent="0.25">
      <c r="D66" s="37"/>
    </row>
    <row r="67" spans="1:8" ht="14.45" customHeight="1" x14ac:dyDescent="0.25">
      <c r="A67" s="168" t="s">
        <v>2</v>
      </c>
      <c r="B67" s="169" t="s">
        <v>48</v>
      </c>
      <c r="C67" s="169"/>
      <c r="D67" s="169"/>
      <c r="E67" s="169"/>
      <c r="F67" s="157" t="s">
        <v>32</v>
      </c>
      <c r="G67" s="157"/>
      <c r="H67" s="161" t="s">
        <v>2</v>
      </c>
    </row>
    <row r="68" spans="1:8" x14ac:dyDescent="0.25">
      <c r="A68" s="168"/>
      <c r="B68" s="169"/>
      <c r="C68" s="169"/>
      <c r="D68" s="169"/>
      <c r="E68" s="169"/>
      <c r="F68" s="157"/>
      <c r="G68" s="157"/>
      <c r="H68" s="161"/>
    </row>
    <row r="69" spans="1:8" ht="30.95" customHeight="1" x14ac:dyDescent="0.25">
      <c r="A69" s="168"/>
      <c r="B69" s="170" t="s">
        <v>139</v>
      </c>
      <c r="C69" s="170"/>
      <c r="D69" s="170"/>
      <c r="E69" s="170"/>
      <c r="F69" s="157"/>
      <c r="G69" s="157"/>
      <c r="H69" s="161"/>
    </row>
    <row r="70" spans="1:8" ht="15.75" x14ac:dyDescent="0.25">
      <c r="A70" s="168"/>
      <c r="B70" s="57"/>
      <c r="C70" s="58" t="s">
        <v>34</v>
      </c>
      <c r="D70" s="58" t="s">
        <v>35</v>
      </c>
      <c r="E70" s="58" t="s">
        <v>36</v>
      </c>
      <c r="F70" s="157"/>
      <c r="G70" s="157"/>
      <c r="H70" s="161"/>
    </row>
    <row r="71" spans="1:8" ht="33.6" customHeight="1" x14ac:dyDescent="0.25">
      <c r="A71" s="10">
        <v>1</v>
      </c>
      <c r="B71" s="171" t="s">
        <v>173</v>
      </c>
      <c r="C71" s="171"/>
      <c r="D71" s="171"/>
      <c r="E71" s="171"/>
      <c r="F71" s="11">
        <v>30</v>
      </c>
      <c r="G71" s="70"/>
      <c r="H71" s="3">
        <v>1</v>
      </c>
    </row>
    <row r="72" spans="1:8" ht="75" x14ac:dyDescent="0.25">
      <c r="A72" s="10">
        <v>2</v>
      </c>
      <c r="B72" s="4"/>
      <c r="C72" s="172" t="s">
        <v>126</v>
      </c>
      <c r="D72" s="45"/>
      <c r="E72" s="45" t="s">
        <v>47</v>
      </c>
      <c r="F72" s="11">
        <v>35</v>
      </c>
      <c r="G72" s="70">
        <v>35</v>
      </c>
      <c r="H72" s="3">
        <v>2</v>
      </c>
    </row>
    <row r="73" spans="1:8" ht="131.25" x14ac:dyDescent="0.25">
      <c r="A73" s="10">
        <v>3</v>
      </c>
      <c r="B73" s="4"/>
      <c r="C73" s="172"/>
      <c r="D73" s="45" t="s">
        <v>49</v>
      </c>
      <c r="E73" s="45" t="s">
        <v>50</v>
      </c>
      <c r="F73" s="11">
        <v>45</v>
      </c>
      <c r="G73" s="70"/>
      <c r="H73" s="3">
        <v>3</v>
      </c>
    </row>
    <row r="74" spans="1:8" ht="187.5" x14ac:dyDescent="0.25">
      <c r="A74" s="10">
        <v>4</v>
      </c>
      <c r="B74" s="5"/>
      <c r="C74" s="45" t="s">
        <v>146</v>
      </c>
      <c r="D74" s="45" t="s">
        <v>51</v>
      </c>
      <c r="E74" s="45" t="s">
        <v>122</v>
      </c>
      <c r="F74" s="11">
        <v>60</v>
      </c>
      <c r="G74" s="70"/>
      <c r="H74" s="3">
        <v>4</v>
      </c>
    </row>
    <row r="77" spans="1:8" ht="18.75" x14ac:dyDescent="0.25">
      <c r="D77" s="35"/>
    </row>
    <row r="79" spans="1:8" ht="26.1" customHeight="1" x14ac:dyDescent="0.25">
      <c r="A79" s="168" t="s">
        <v>2</v>
      </c>
      <c r="B79" s="173" t="s">
        <v>52</v>
      </c>
      <c r="C79" s="173"/>
      <c r="D79" s="173"/>
      <c r="E79" s="173"/>
      <c r="F79" s="157" t="s">
        <v>32</v>
      </c>
      <c r="G79" s="157"/>
      <c r="H79" s="161" t="s">
        <v>2</v>
      </c>
    </row>
    <row r="80" spans="1:8" x14ac:dyDescent="0.25">
      <c r="A80" s="168"/>
      <c r="B80" s="173"/>
      <c r="C80" s="173"/>
      <c r="D80" s="173"/>
      <c r="E80" s="173"/>
      <c r="F80" s="157"/>
      <c r="G80" s="157"/>
      <c r="H80" s="161"/>
    </row>
    <row r="81" spans="1:8" ht="31.5" customHeight="1" x14ac:dyDescent="0.25">
      <c r="A81" s="168"/>
      <c r="B81" s="162" t="s">
        <v>53</v>
      </c>
      <c r="C81" s="162"/>
      <c r="D81" s="162"/>
      <c r="E81" s="162"/>
      <c r="F81" s="157"/>
      <c r="G81" s="157"/>
      <c r="H81" s="161"/>
    </row>
    <row r="82" spans="1:8" ht="15.75" x14ac:dyDescent="0.25">
      <c r="A82" s="168"/>
      <c r="B82" s="57"/>
      <c r="C82" s="60" t="s">
        <v>54</v>
      </c>
      <c r="D82" s="60" t="s">
        <v>55</v>
      </c>
      <c r="E82" s="60" t="s">
        <v>56</v>
      </c>
      <c r="F82" s="157"/>
      <c r="G82" s="157"/>
      <c r="H82" s="161"/>
    </row>
    <row r="83" spans="1:8" ht="45.95" customHeight="1" x14ac:dyDescent="0.25">
      <c r="A83" s="10">
        <v>1</v>
      </c>
      <c r="B83" s="171" t="s">
        <v>173</v>
      </c>
      <c r="C83" s="171"/>
      <c r="D83" s="171"/>
      <c r="E83" s="171"/>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74">
        <v>4</v>
      </c>
      <c r="B86" s="240"/>
      <c r="C86" s="216" t="s">
        <v>59</v>
      </c>
      <c r="D86" s="197" t="s">
        <v>60</v>
      </c>
      <c r="E86" s="197" t="s">
        <v>61</v>
      </c>
      <c r="F86" s="212">
        <v>20</v>
      </c>
      <c r="G86" s="213"/>
      <c r="H86" s="214">
        <v>4</v>
      </c>
    </row>
    <row r="87" spans="1:8" x14ac:dyDescent="0.25">
      <c r="A87" s="174"/>
      <c r="B87" s="241"/>
      <c r="C87" s="216"/>
      <c r="D87" s="197"/>
      <c r="E87" s="197"/>
      <c r="F87" s="212"/>
      <c r="G87" s="213"/>
      <c r="H87" s="214"/>
    </row>
    <row r="88" spans="1:8" x14ac:dyDescent="0.25">
      <c r="A88" s="174"/>
      <c r="B88" s="242"/>
      <c r="C88" s="216"/>
      <c r="D88" s="197"/>
      <c r="E88" s="197"/>
      <c r="F88" s="212"/>
      <c r="G88" s="213"/>
      <c r="H88" s="214"/>
    </row>
    <row r="92" spans="1:8" ht="14.45" customHeight="1" x14ac:dyDescent="0.25">
      <c r="A92" s="168" t="s">
        <v>2</v>
      </c>
      <c r="B92" s="173" t="s">
        <v>62</v>
      </c>
      <c r="C92" s="173"/>
      <c r="D92" s="173"/>
      <c r="E92" s="173"/>
      <c r="F92" s="157" t="s">
        <v>32</v>
      </c>
      <c r="G92" s="157"/>
      <c r="H92" s="161" t="s">
        <v>2</v>
      </c>
    </row>
    <row r="93" spans="1:8" x14ac:dyDescent="0.25">
      <c r="A93" s="168"/>
      <c r="B93" s="173"/>
      <c r="C93" s="173"/>
      <c r="D93" s="173"/>
      <c r="E93" s="173"/>
      <c r="F93" s="157"/>
      <c r="G93" s="157"/>
      <c r="H93" s="161"/>
    </row>
    <row r="94" spans="1:8" ht="33" customHeight="1" x14ac:dyDescent="0.25">
      <c r="A94" s="168"/>
      <c r="B94" s="162" t="s">
        <v>53</v>
      </c>
      <c r="C94" s="162"/>
      <c r="D94" s="162"/>
      <c r="E94" s="162"/>
      <c r="F94" s="157"/>
      <c r="G94" s="157"/>
      <c r="H94" s="161"/>
    </row>
    <row r="95" spans="1:8" ht="15.75" x14ac:dyDescent="0.25">
      <c r="A95" s="168"/>
      <c r="B95" s="57"/>
      <c r="C95" s="60" t="s">
        <v>54</v>
      </c>
      <c r="D95" s="60" t="s">
        <v>55</v>
      </c>
      <c r="E95" s="60" t="s">
        <v>56</v>
      </c>
      <c r="F95" s="157"/>
      <c r="G95" s="157"/>
      <c r="H95" s="161"/>
    </row>
    <row r="96" spans="1:8" ht="33" customHeight="1" x14ac:dyDescent="0.25">
      <c r="A96" s="10">
        <v>1</v>
      </c>
      <c r="B96" s="171" t="s">
        <v>173</v>
      </c>
      <c r="C96" s="171"/>
      <c r="D96" s="171"/>
      <c r="E96" s="171"/>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74">
        <v>4</v>
      </c>
      <c r="B99" s="175"/>
      <c r="C99" s="208" t="s">
        <v>151</v>
      </c>
      <c r="D99" s="216" t="s">
        <v>67</v>
      </c>
      <c r="E99" s="172" t="s">
        <v>68</v>
      </c>
      <c r="F99" s="212">
        <v>35</v>
      </c>
      <c r="G99" s="213"/>
      <c r="H99" s="214">
        <v>4</v>
      </c>
    </row>
    <row r="100" spans="1:8" x14ac:dyDescent="0.25">
      <c r="A100" s="174"/>
      <c r="B100" s="175"/>
      <c r="C100" s="208"/>
      <c r="D100" s="216"/>
      <c r="E100" s="172"/>
      <c r="F100" s="212"/>
      <c r="G100" s="213"/>
      <c r="H100" s="214"/>
    </row>
    <row r="101" spans="1:8" x14ac:dyDescent="0.25">
      <c r="A101" s="174"/>
      <c r="B101" s="175"/>
      <c r="C101" s="208"/>
      <c r="D101" s="216"/>
      <c r="E101" s="172"/>
      <c r="F101" s="212"/>
      <c r="G101" s="213"/>
      <c r="H101" s="214"/>
    </row>
    <row r="105" spans="1:8" x14ac:dyDescent="0.25">
      <c r="A105" s="168" t="s">
        <v>2</v>
      </c>
      <c r="B105" s="173" t="s">
        <v>69</v>
      </c>
      <c r="C105" s="173"/>
      <c r="D105" s="173"/>
      <c r="E105" s="173"/>
      <c r="F105" s="157" t="s">
        <v>32</v>
      </c>
      <c r="G105" s="157"/>
      <c r="H105" s="161" t="s">
        <v>2</v>
      </c>
    </row>
    <row r="106" spans="1:8" x14ac:dyDescent="0.25">
      <c r="A106" s="168"/>
      <c r="B106" s="173"/>
      <c r="C106" s="173"/>
      <c r="D106" s="173"/>
      <c r="E106" s="173"/>
      <c r="F106" s="157"/>
      <c r="G106" s="157"/>
      <c r="H106" s="161"/>
    </row>
    <row r="107" spans="1:8" ht="29.45" customHeight="1" x14ac:dyDescent="0.25">
      <c r="A107" s="168"/>
      <c r="B107" s="162" t="s">
        <v>53</v>
      </c>
      <c r="C107" s="162"/>
      <c r="D107" s="162"/>
      <c r="E107" s="162"/>
      <c r="F107" s="157"/>
      <c r="G107" s="157"/>
      <c r="H107" s="161"/>
    </row>
    <row r="108" spans="1:8" ht="15.75" x14ac:dyDescent="0.25">
      <c r="A108" s="168"/>
      <c r="B108" s="57"/>
      <c r="C108" s="60" t="s">
        <v>54</v>
      </c>
      <c r="D108" s="60" t="s">
        <v>55</v>
      </c>
      <c r="E108" s="60" t="s">
        <v>56</v>
      </c>
      <c r="F108" s="157"/>
      <c r="G108" s="157"/>
      <c r="H108" s="161"/>
    </row>
    <row r="109" spans="1:8" ht="33.950000000000003" customHeight="1" x14ac:dyDescent="0.25">
      <c r="A109" s="10">
        <v>1</v>
      </c>
      <c r="B109" s="171" t="s">
        <v>173</v>
      </c>
      <c r="C109" s="171"/>
      <c r="D109" s="171"/>
      <c r="E109" s="171"/>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74">
        <v>4</v>
      </c>
      <c r="B112" s="175"/>
      <c r="C112" s="207" t="s">
        <v>157</v>
      </c>
      <c r="D112" s="279" t="s">
        <v>152</v>
      </c>
      <c r="E112" s="207" t="s">
        <v>70</v>
      </c>
      <c r="F112" s="212">
        <v>60</v>
      </c>
      <c r="G112" s="213"/>
      <c r="H112" s="214">
        <v>4</v>
      </c>
    </row>
    <row r="113" spans="1:8" x14ac:dyDescent="0.25">
      <c r="A113" s="174"/>
      <c r="B113" s="175"/>
      <c r="C113" s="207"/>
      <c r="D113" s="279"/>
      <c r="E113" s="207"/>
      <c r="F113" s="212"/>
      <c r="G113" s="213"/>
      <c r="H113" s="214"/>
    </row>
    <row r="114" spans="1:8" x14ac:dyDescent="0.25">
      <c r="A114" s="174"/>
      <c r="B114" s="175"/>
      <c r="C114" s="207"/>
      <c r="D114" s="279"/>
      <c r="E114" s="207"/>
      <c r="F114" s="212"/>
      <c r="G114" s="213"/>
      <c r="H114" s="214"/>
    </row>
    <row r="115" spans="1:8" ht="18.75" x14ac:dyDescent="0.25">
      <c r="D115" s="38"/>
    </row>
    <row r="118" spans="1:8" ht="14.45" customHeight="1" x14ac:dyDescent="0.25">
      <c r="A118" s="168" t="s">
        <v>2</v>
      </c>
      <c r="B118" s="215" t="s">
        <v>71</v>
      </c>
      <c r="C118" s="215"/>
      <c r="D118" s="215"/>
      <c r="E118" s="215"/>
      <c r="F118" s="157" t="s">
        <v>32</v>
      </c>
      <c r="G118" s="157"/>
      <c r="H118" s="161" t="s">
        <v>2</v>
      </c>
    </row>
    <row r="119" spans="1:8" x14ac:dyDescent="0.25">
      <c r="A119" s="168"/>
      <c r="B119" s="215"/>
      <c r="C119" s="215"/>
      <c r="D119" s="215"/>
      <c r="E119" s="215"/>
      <c r="F119" s="157"/>
      <c r="G119" s="157"/>
      <c r="H119" s="161"/>
    </row>
    <row r="120" spans="1:8" ht="33" customHeight="1" x14ac:dyDescent="0.25">
      <c r="A120" s="168"/>
      <c r="B120" s="190" t="s">
        <v>72</v>
      </c>
      <c r="C120" s="190"/>
      <c r="D120" s="190"/>
      <c r="E120" s="190"/>
      <c r="F120" s="157"/>
      <c r="G120" s="157"/>
      <c r="H120" s="161"/>
    </row>
    <row r="121" spans="1:8" ht="31.5" x14ac:dyDescent="0.25">
      <c r="A121" s="9"/>
      <c r="B121" s="2"/>
      <c r="C121" s="2"/>
      <c r="D121" s="62" t="s">
        <v>73</v>
      </c>
      <c r="E121" s="62" t="s">
        <v>74</v>
      </c>
      <c r="F121" s="157"/>
      <c r="G121" s="157"/>
      <c r="H121" s="161"/>
    </row>
    <row r="122" spans="1:8" ht="44.45" customHeight="1" x14ac:dyDescent="0.25">
      <c r="A122" s="10">
        <v>1</v>
      </c>
      <c r="B122" s="171" t="s">
        <v>173</v>
      </c>
      <c r="C122" s="171"/>
      <c r="D122" s="171"/>
      <c r="E122" s="171"/>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9" spans="1:8" ht="14.45" customHeight="1" x14ac:dyDescent="0.25">
      <c r="A129" s="168" t="s">
        <v>2</v>
      </c>
      <c r="B129" s="189" t="s">
        <v>78</v>
      </c>
      <c r="C129" s="189"/>
      <c r="D129" s="189"/>
      <c r="E129" s="189"/>
      <c r="F129" s="157" t="s">
        <v>32</v>
      </c>
      <c r="G129" s="157"/>
      <c r="H129" s="161" t="s">
        <v>2</v>
      </c>
    </row>
    <row r="130" spans="1:8" x14ac:dyDescent="0.25">
      <c r="A130" s="168"/>
      <c r="B130" s="189"/>
      <c r="C130" s="189"/>
      <c r="D130" s="189"/>
      <c r="E130" s="189"/>
      <c r="F130" s="157"/>
      <c r="G130" s="157"/>
      <c r="H130" s="161"/>
    </row>
    <row r="131" spans="1:8" ht="34.5" customHeight="1" x14ac:dyDescent="0.25">
      <c r="A131" s="168"/>
      <c r="B131" s="190" t="s">
        <v>72</v>
      </c>
      <c r="C131" s="190"/>
      <c r="D131" s="190"/>
      <c r="E131" s="190"/>
      <c r="F131" s="157"/>
      <c r="G131" s="157"/>
      <c r="H131" s="161"/>
    </row>
    <row r="132" spans="1:8" ht="31.5" x14ac:dyDescent="0.25">
      <c r="A132" s="168"/>
      <c r="B132" s="2"/>
      <c r="C132" s="2"/>
      <c r="D132" s="36" t="s">
        <v>73</v>
      </c>
      <c r="E132" s="36" t="s">
        <v>74</v>
      </c>
      <c r="F132" s="157"/>
      <c r="G132" s="157"/>
      <c r="H132" s="161"/>
    </row>
    <row r="133" spans="1:8" ht="40.5" customHeight="1" x14ac:dyDescent="0.25">
      <c r="A133" s="10">
        <v>1</v>
      </c>
      <c r="B133" s="171" t="s">
        <v>173</v>
      </c>
      <c r="C133" s="171"/>
      <c r="D133" s="171"/>
      <c r="E133" s="171"/>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41" spans="1:8" x14ac:dyDescent="0.25">
      <c r="A141" s="209" t="s">
        <v>2</v>
      </c>
      <c r="B141" s="193" t="s">
        <v>82</v>
      </c>
      <c r="C141" s="193"/>
      <c r="D141" s="193"/>
      <c r="E141" s="193"/>
      <c r="F141" s="157" t="s">
        <v>32</v>
      </c>
      <c r="G141" s="157"/>
      <c r="H141" s="161" t="s">
        <v>2</v>
      </c>
    </row>
    <row r="142" spans="1:8" x14ac:dyDescent="0.25">
      <c r="A142" s="210"/>
      <c r="B142" s="193"/>
      <c r="C142" s="193"/>
      <c r="D142" s="193"/>
      <c r="E142" s="193"/>
      <c r="F142" s="157"/>
      <c r="G142" s="157"/>
      <c r="H142" s="161"/>
    </row>
    <row r="143" spans="1:8" ht="55.5" customHeight="1" x14ac:dyDescent="0.25">
      <c r="A143" s="210"/>
      <c r="B143" s="194" t="s">
        <v>119</v>
      </c>
      <c r="C143" s="194"/>
      <c r="D143" s="194"/>
      <c r="E143" s="194"/>
      <c r="F143" s="157"/>
      <c r="G143" s="157"/>
      <c r="H143" s="161"/>
    </row>
    <row r="144" spans="1:8" ht="15.75" x14ac:dyDescent="0.25">
      <c r="A144" s="211"/>
      <c r="B144" s="64" t="s">
        <v>83</v>
      </c>
      <c r="C144" s="64" t="s">
        <v>84</v>
      </c>
      <c r="D144" s="64" t="s">
        <v>85</v>
      </c>
      <c r="E144" s="64" t="s">
        <v>86</v>
      </c>
      <c r="F144" s="157"/>
      <c r="G144" s="157"/>
      <c r="H144" s="161"/>
    </row>
    <row r="145" spans="1:8" ht="39" customHeight="1" x14ac:dyDescent="0.25">
      <c r="A145" s="10">
        <v>1</v>
      </c>
      <c r="B145" s="171" t="s">
        <v>173</v>
      </c>
      <c r="C145" s="171"/>
      <c r="D145" s="171"/>
      <c r="E145" s="171"/>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7" t="s">
        <v>89</v>
      </c>
      <c r="E147" s="207" t="s">
        <v>90</v>
      </c>
      <c r="F147" s="11">
        <v>35</v>
      </c>
      <c r="G147" s="71"/>
      <c r="H147" s="3">
        <v>3</v>
      </c>
    </row>
    <row r="148" spans="1:8" ht="75" x14ac:dyDescent="0.25">
      <c r="A148" s="10">
        <v>4</v>
      </c>
      <c r="B148" s="35" t="s">
        <v>163</v>
      </c>
      <c r="C148" s="35" t="s">
        <v>164</v>
      </c>
      <c r="D148" s="207"/>
      <c r="E148" s="207"/>
      <c r="F148" s="11">
        <v>100</v>
      </c>
      <c r="G148" s="71"/>
      <c r="H148" s="3">
        <v>4</v>
      </c>
    </row>
    <row r="153" spans="1:8" ht="14.45" customHeight="1" x14ac:dyDescent="0.25">
      <c r="A153" s="34" t="s">
        <v>2</v>
      </c>
      <c r="B153" s="193" t="s">
        <v>91</v>
      </c>
      <c r="C153" s="193"/>
      <c r="D153" s="193"/>
      <c r="E153" s="193"/>
      <c r="F153" s="157" t="s">
        <v>32</v>
      </c>
      <c r="G153" s="157"/>
      <c r="H153" s="161" t="s">
        <v>2</v>
      </c>
    </row>
    <row r="154" spans="1:8" ht="14.45" customHeight="1" x14ac:dyDescent="0.25">
      <c r="A154" s="34"/>
      <c r="B154" s="193"/>
      <c r="C154" s="193"/>
      <c r="D154" s="193"/>
      <c r="E154" s="193"/>
      <c r="F154" s="157"/>
      <c r="G154" s="157"/>
      <c r="H154" s="161"/>
    </row>
    <row r="155" spans="1:8" ht="45.95" customHeight="1" x14ac:dyDescent="0.25">
      <c r="A155" s="9"/>
      <c r="B155" s="194" t="s">
        <v>119</v>
      </c>
      <c r="C155" s="194"/>
      <c r="D155" s="194"/>
      <c r="E155" s="194"/>
      <c r="F155" s="157"/>
      <c r="G155" s="157"/>
      <c r="H155" s="161"/>
    </row>
    <row r="156" spans="1:8" ht="15" customHeight="1" x14ac:dyDescent="0.25">
      <c r="A156" s="9"/>
      <c r="B156" s="64" t="s">
        <v>83</v>
      </c>
      <c r="C156" s="64" t="s">
        <v>84</v>
      </c>
      <c r="D156" s="64" t="s">
        <v>85</v>
      </c>
      <c r="E156" s="64" t="s">
        <v>86</v>
      </c>
      <c r="F156" s="157"/>
      <c r="G156" s="157"/>
      <c r="H156" s="161"/>
    </row>
    <row r="157" spans="1:8" ht="36" customHeight="1" x14ac:dyDescent="0.25">
      <c r="A157" s="10">
        <v>1</v>
      </c>
      <c r="B157" s="171" t="s">
        <v>173</v>
      </c>
      <c r="C157" s="171"/>
      <c r="D157" s="171"/>
      <c r="E157" s="171"/>
      <c r="F157" s="11">
        <v>50</v>
      </c>
      <c r="G157" s="71"/>
      <c r="H157" s="3">
        <v>1</v>
      </c>
    </row>
    <row r="158" spans="1:8" ht="112.5" x14ac:dyDescent="0.25">
      <c r="A158" s="10">
        <v>2</v>
      </c>
      <c r="B158" s="172" t="s">
        <v>165</v>
      </c>
      <c r="C158" s="45" t="s">
        <v>92</v>
      </c>
      <c r="D158" s="45" t="s">
        <v>93</v>
      </c>
      <c r="E158" s="45" t="s">
        <v>94</v>
      </c>
      <c r="F158" s="11">
        <v>100</v>
      </c>
      <c r="G158" s="71"/>
      <c r="H158" s="3">
        <v>2</v>
      </c>
    </row>
    <row r="159" spans="1:8" ht="131.25" x14ac:dyDescent="0.3">
      <c r="A159" s="10">
        <v>3</v>
      </c>
      <c r="B159" s="172"/>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4" spans="2:7" ht="75" x14ac:dyDescent="0.25">
      <c r="B164" s="196" t="s">
        <v>98</v>
      </c>
      <c r="C164" s="196"/>
      <c r="D164" s="196"/>
      <c r="E164" s="196"/>
      <c r="F164" s="196"/>
      <c r="G164" s="72" t="s">
        <v>99</v>
      </c>
    </row>
    <row r="165" spans="2:7" ht="37.5" x14ac:dyDescent="0.25">
      <c r="D165" s="45" t="s">
        <v>100</v>
      </c>
      <c r="E165" s="45" t="s">
        <v>101</v>
      </c>
      <c r="F165" s="66">
        <v>15</v>
      </c>
      <c r="G165" s="61"/>
    </row>
    <row r="168" spans="2:7" ht="75" x14ac:dyDescent="0.3">
      <c r="B168" s="196" t="s">
        <v>102</v>
      </c>
      <c r="C168" s="196"/>
      <c r="D168" s="196"/>
      <c r="E168" s="196"/>
      <c r="F168" s="196"/>
      <c r="G168" s="68" t="s">
        <v>99</v>
      </c>
    </row>
    <row r="169" spans="2:7" ht="37.5" x14ac:dyDescent="0.25">
      <c r="D169" s="45" t="s">
        <v>100</v>
      </c>
      <c r="E169" s="45" t="s">
        <v>101</v>
      </c>
      <c r="F169" s="66">
        <v>30</v>
      </c>
      <c r="G169" s="71"/>
    </row>
    <row r="170" spans="2:7" ht="37.5" x14ac:dyDescent="0.25">
      <c r="D170" s="208" t="s">
        <v>103</v>
      </c>
      <c r="E170" s="45" t="s">
        <v>168</v>
      </c>
      <c r="F170" s="66">
        <v>50</v>
      </c>
      <c r="G170" s="71"/>
    </row>
    <row r="171" spans="2:7" ht="37.5" x14ac:dyDescent="0.25">
      <c r="D171" s="208"/>
      <c r="E171" s="45" t="s">
        <v>169</v>
      </c>
      <c r="F171" s="66">
        <v>80</v>
      </c>
      <c r="G171" s="71"/>
    </row>
    <row r="174" spans="2:7" ht="75" x14ac:dyDescent="0.25">
      <c r="B174" s="196" t="s">
        <v>104</v>
      </c>
      <c r="C174" s="196"/>
      <c r="D174" s="196"/>
      <c r="E174" s="196"/>
      <c r="F174" s="196"/>
      <c r="G174" s="67" t="s">
        <v>99</v>
      </c>
    </row>
    <row r="175" spans="2:7" ht="37.5" x14ac:dyDescent="0.25">
      <c r="D175" s="41" t="s">
        <v>100</v>
      </c>
      <c r="E175" s="41" t="s">
        <v>101</v>
      </c>
      <c r="F175" s="66">
        <v>50</v>
      </c>
      <c r="G175" s="71"/>
    </row>
    <row r="176" spans="2:7" ht="56.25" x14ac:dyDescent="0.25">
      <c r="D176" s="197" t="s">
        <v>103</v>
      </c>
      <c r="E176" s="41" t="s">
        <v>170</v>
      </c>
      <c r="F176" s="66">
        <v>80</v>
      </c>
      <c r="G176" s="71"/>
    </row>
    <row r="177" spans="4:13" ht="56.25" x14ac:dyDescent="0.25">
      <c r="D177" s="197"/>
      <c r="E177" s="41" t="s">
        <v>171</v>
      </c>
      <c r="F177" s="66">
        <v>120</v>
      </c>
      <c r="G177" s="71"/>
    </row>
    <row r="178" spans="4:13" ht="37.5" x14ac:dyDescent="0.25">
      <c r="D178" s="197"/>
      <c r="E178" s="41" t="s">
        <v>172</v>
      </c>
      <c r="F178" s="66">
        <v>180</v>
      </c>
      <c r="G178" s="71"/>
    </row>
    <row r="179" spans="4:13" ht="37.5" x14ac:dyDescent="0.25">
      <c r="D179" s="41" t="s">
        <v>105</v>
      </c>
      <c r="E179" s="59" t="s">
        <v>106</v>
      </c>
      <c r="F179" s="66">
        <v>100</v>
      </c>
      <c r="G179" s="71"/>
    </row>
    <row r="188" spans="4:13" ht="15.95" customHeight="1" x14ac:dyDescent="0.3">
      <c r="D188" s="30"/>
      <c r="E188" s="198" t="s">
        <v>107</v>
      </c>
      <c r="F188" s="198"/>
      <c r="G188" s="191">
        <v>5</v>
      </c>
      <c r="H188" s="22"/>
      <c r="I188" s="22"/>
      <c r="J188" s="22"/>
      <c r="K188" s="22"/>
      <c r="L188">
        <f>SUM(G1:G187)</f>
        <v>35</v>
      </c>
      <c r="M188" s="192">
        <f>IF(G188="","",150-((G188-5)*25))</f>
        <v>150</v>
      </c>
    </row>
    <row r="189" spans="4:13" ht="18.75" x14ac:dyDescent="0.3">
      <c r="D189" s="30"/>
      <c r="E189" s="198"/>
      <c r="F189" s="198"/>
      <c r="G189" s="191"/>
      <c r="H189" s="22"/>
      <c r="I189" s="22"/>
      <c r="J189" s="22"/>
      <c r="K189" s="22"/>
      <c r="L189" s="22"/>
      <c r="M189" s="192"/>
    </row>
    <row r="190" spans="4:13" ht="18.75" x14ac:dyDescent="0.3">
      <c r="D190" s="30"/>
      <c r="E190" s="30"/>
      <c r="F190" s="30"/>
    </row>
    <row r="191" spans="4:13" ht="24.6" customHeight="1" x14ac:dyDescent="0.35">
      <c r="D191" s="199" t="s">
        <v>108</v>
      </c>
      <c r="E191" s="199"/>
      <c r="F191" s="30"/>
      <c r="G191" s="73">
        <v>4</v>
      </c>
      <c r="M191">
        <f>VLOOKUP(G191,Tableau14[],3)</f>
        <v>0.02</v>
      </c>
    </row>
    <row r="192" spans="4:13" x14ac:dyDescent="0.25">
      <c r="E192" s="12"/>
    </row>
    <row r="193" spans="4:22" x14ac:dyDescent="0.25">
      <c r="E193" s="14"/>
      <c r="F193" s="15"/>
      <c r="G193" s="15"/>
    </row>
    <row r="194" spans="4:22" x14ac:dyDescent="0.25">
      <c r="E194" s="14"/>
      <c r="F194" s="15"/>
      <c r="G194" s="15"/>
    </row>
    <row r="195" spans="4:22" ht="18.75" x14ac:dyDescent="0.3">
      <c r="E195" s="23" t="s">
        <v>109</v>
      </c>
      <c r="F195" s="24"/>
      <c r="G195" s="25">
        <v>880</v>
      </c>
      <c r="T195" t="s">
        <v>110</v>
      </c>
      <c r="U195" t="s">
        <v>111</v>
      </c>
      <c r="V195" t="s">
        <v>127</v>
      </c>
    </row>
    <row r="196" spans="4:22" ht="19.5" thickBot="1" x14ac:dyDescent="0.35">
      <c r="E196" s="23" t="s">
        <v>136</v>
      </c>
      <c r="F196" s="24"/>
      <c r="G196" s="25">
        <f>PtCongPay</f>
        <v>150</v>
      </c>
      <c r="T196" s="16">
        <v>0</v>
      </c>
      <c r="U196" s="17">
        <v>0</v>
      </c>
      <c r="V196" s="21">
        <v>0</v>
      </c>
    </row>
    <row r="197" spans="4:22" ht="19.5" thickBot="1" x14ac:dyDescent="0.35">
      <c r="E197" s="23" t="s">
        <v>137</v>
      </c>
      <c r="F197" s="24"/>
      <c r="G197" s="26">
        <f>(INDICcatég+PtCongPay)*PourcentCPay</f>
        <v>20.6</v>
      </c>
      <c r="T197" s="18">
        <v>1</v>
      </c>
      <c r="U197" s="19">
        <v>0.01</v>
      </c>
      <c r="V197" s="21">
        <v>0.01</v>
      </c>
    </row>
    <row r="198" spans="4:22" ht="19.5" thickBot="1" x14ac:dyDescent="0.35">
      <c r="E198" s="23" t="s">
        <v>138</v>
      </c>
      <c r="F198" s="24"/>
      <c r="G198" s="25">
        <f>PointAutreCClassant</f>
        <v>35</v>
      </c>
      <c r="T198" s="16">
        <v>2</v>
      </c>
      <c r="U198" s="19">
        <v>0.01</v>
      </c>
      <c r="V198" s="21">
        <v>0.01</v>
      </c>
    </row>
    <row r="199" spans="4:22" ht="39" thickBot="1" x14ac:dyDescent="0.4">
      <c r="E199" s="33" t="s">
        <v>129</v>
      </c>
      <c r="F199" s="15"/>
      <c r="G199" s="73"/>
      <c r="T199" s="18">
        <v>3</v>
      </c>
      <c r="U199" s="19">
        <v>0.02</v>
      </c>
      <c r="V199" s="21">
        <v>0.01</v>
      </c>
    </row>
    <row r="200" spans="4:22" ht="16.5" thickBot="1" x14ac:dyDescent="0.3">
      <c r="E200" s="14"/>
      <c r="F200" s="15"/>
      <c r="G200" s="15"/>
      <c r="T200" s="16">
        <v>4</v>
      </c>
      <c r="U200" s="19">
        <v>0.02</v>
      </c>
      <c r="V200" s="21">
        <v>0.02</v>
      </c>
    </row>
    <row r="201" spans="4:22" ht="24" thickBot="1" x14ac:dyDescent="0.4">
      <c r="E201" s="200" t="s">
        <v>112</v>
      </c>
      <c r="F201" s="200"/>
      <c r="G201" s="29">
        <f>INDICcatég+PointCPay+PointAutreCClassant+PointAnciennete+PointBONIFICATION</f>
        <v>1085.5999999999999</v>
      </c>
      <c r="T201" s="18">
        <v>5</v>
      </c>
      <c r="U201" s="19">
        <v>0.03</v>
      </c>
      <c r="V201" s="21">
        <v>0.02</v>
      </c>
    </row>
    <row r="202" spans="4:22" ht="16.5" thickBot="1" x14ac:dyDescent="0.3">
      <c r="E202" s="14"/>
      <c r="F202" s="15"/>
      <c r="G202" s="15"/>
      <c r="T202" s="16">
        <v>6</v>
      </c>
      <c r="U202" s="19">
        <v>0.03</v>
      </c>
      <c r="V202" s="21">
        <v>0.02</v>
      </c>
    </row>
    <row r="203" spans="4:22" ht="33.950000000000003" customHeight="1" thickBot="1" x14ac:dyDescent="0.3">
      <c r="E203" s="201" t="s">
        <v>135</v>
      </c>
      <c r="F203" s="201"/>
      <c r="G203" s="31">
        <v>19.940000000000001</v>
      </c>
      <c r="T203" s="18">
        <v>7</v>
      </c>
      <c r="U203" s="19">
        <v>0.04</v>
      </c>
      <c r="V203" s="21">
        <v>0.03</v>
      </c>
    </row>
    <row r="204" spans="4:22" ht="16.5" thickBot="1" x14ac:dyDescent="0.3">
      <c r="E204" s="14"/>
      <c r="F204" s="15"/>
      <c r="G204" s="15"/>
      <c r="T204" s="16">
        <v>8</v>
      </c>
      <c r="U204" s="19">
        <v>0.04</v>
      </c>
      <c r="V204" s="21">
        <v>0.03</v>
      </c>
    </row>
    <row r="205" spans="4:22" ht="19.5" thickBot="1" x14ac:dyDescent="0.35">
      <c r="E205" s="32" t="s">
        <v>113</v>
      </c>
      <c r="T205" s="18">
        <v>9</v>
      </c>
      <c r="U205" s="19">
        <v>0.05</v>
      </c>
      <c r="V205" s="21">
        <v>0.03</v>
      </c>
    </row>
    <row r="206" spans="4:22" ht="24" thickBot="1" x14ac:dyDescent="0.4">
      <c r="D206" s="202" t="s">
        <v>114</v>
      </c>
      <c r="E206" s="202"/>
      <c r="F206" s="20"/>
      <c r="G206" s="74">
        <v>89</v>
      </c>
      <c r="T206" s="16">
        <v>10</v>
      </c>
      <c r="U206" s="19">
        <v>0.05</v>
      </c>
      <c r="V206" s="21">
        <v>0.04</v>
      </c>
    </row>
    <row r="207" spans="4:22" ht="16.5" thickBot="1" x14ac:dyDescent="0.3">
      <c r="T207" s="18">
        <v>11</v>
      </c>
      <c r="U207" s="19">
        <v>0.06</v>
      </c>
      <c r="V207" s="21">
        <v>0.04</v>
      </c>
    </row>
    <row r="208" spans="4:22" ht="24" thickBot="1" x14ac:dyDescent="0.4">
      <c r="D208" s="195" t="s">
        <v>115</v>
      </c>
      <c r="E208" s="195"/>
      <c r="F208" s="27"/>
      <c r="G208" s="28">
        <f>INDICrému*VALPointCC*MAJORATIONforfaitJour%</f>
        <v>19265.70896</v>
      </c>
      <c r="T208" s="16">
        <v>12</v>
      </c>
      <c r="U208" s="19">
        <v>0.06</v>
      </c>
      <c r="V208" s="21">
        <v>0.04</v>
      </c>
    </row>
    <row r="209" spans="2:22" ht="24" thickBot="1" x14ac:dyDescent="0.4">
      <c r="D209" s="195" t="s">
        <v>116</v>
      </c>
      <c r="E209" s="195"/>
      <c r="F209" s="27"/>
      <c r="G209" s="28">
        <f>BrutANNUELtpsPlein/12</f>
        <v>1605.4757466666667</v>
      </c>
      <c r="T209" s="18">
        <v>13</v>
      </c>
      <c r="U209" s="19">
        <v>7.0000000000000007E-2</v>
      </c>
      <c r="V209" s="21">
        <v>0.05</v>
      </c>
    </row>
    <row r="210" spans="2:22" ht="16.5" thickBot="1" x14ac:dyDescent="0.3">
      <c r="T210" s="16">
        <v>14</v>
      </c>
      <c r="U210" s="19">
        <v>7.0000000000000007E-2</v>
      </c>
      <c r="V210" s="21">
        <v>0.05</v>
      </c>
    </row>
    <row r="211" spans="2:22" ht="24" thickBot="1" x14ac:dyDescent="0.4">
      <c r="D211" s="204" t="s">
        <v>130</v>
      </c>
      <c r="E211" s="204"/>
      <c r="G211" s="75">
        <v>0.33</v>
      </c>
      <c r="T211" s="18">
        <v>15</v>
      </c>
      <c r="U211" s="19">
        <v>0.08</v>
      </c>
      <c r="V211" s="21">
        <v>0.05</v>
      </c>
    </row>
    <row r="212" spans="2:22" ht="16.5" thickBot="1" x14ac:dyDescent="0.3">
      <c r="T212" s="16">
        <v>16</v>
      </c>
      <c r="U212" s="19">
        <v>0.08</v>
      </c>
      <c r="V212" s="21">
        <v>0.06</v>
      </c>
    </row>
    <row r="213" spans="2:22" ht="18.95" customHeight="1" thickBot="1" x14ac:dyDescent="0.4">
      <c r="C213" s="205" t="s">
        <v>132</v>
      </c>
      <c r="D213" s="205"/>
      <c r="E213" s="205"/>
      <c r="F213" s="27"/>
      <c r="G213" s="28">
        <f>BrutANNUELtpsPlein*QuotitéTRAVAILtotal</f>
        <v>6357.6839568000005</v>
      </c>
      <c r="T213" s="18">
        <v>17</v>
      </c>
      <c r="U213" s="19">
        <v>0.09</v>
      </c>
      <c r="V213" s="21">
        <v>0.06</v>
      </c>
    </row>
    <row r="214" spans="2:22" ht="18.95" customHeight="1" thickBot="1" x14ac:dyDescent="0.4">
      <c r="C214" s="205" t="s">
        <v>133</v>
      </c>
      <c r="D214" s="205"/>
      <c r="E214" s="205"/>
      <c r="F214" s="27"/>
      <c r="G214" s="28">
        <f>BRUTmensuelTPSplein*QuotitéTRAVAIL</f>
        <v>529.8069964</v>
      </c>
      <c r="T214" s="16">
        <v>18</v>
      </c>
      <c r="U214" s="19">
        <v>0.09</v>
      </c>
      <c r="V214" s="21">
        <v>0.06</v>
      </c>
    </row>
    <row r="215" spans="2:22" ht="16.5" thickBot="1" x14ac:dyDescent="0.3">
      <c r="T215" s="18">
        <v>19</v>
      </c>
      <c r="U215" s="19">
        <v>0.1</v>
      </c>
      <c r="V215" s="21">
        <v>7.0000000000000007E-2</v>
      </c>
    </row>
    <row r="216" spans="2:22" ht="24" thickBot="1" x14ac:dyDescent="0.4">
      <c r="D216" s="206" t="s">
        <v>131</v>
      </c>
      <c r="E216" s="206"/>
      <c r="G216" s="75">
        <v>0.33</v>
      </c>
      <c r="T216" s="16">
        <v>20</v>
      </c>
      <c r="U216" s="17">
        <v>0.1</v>
      </c>
      <c r="V216" s="21">
        <v>7.0000000000000007E-2</v>
      </c>
    </row>
    <row r="217" spans="2:22" ht="16.5" thickBot="1" x14ac:dyDescent="0.3">
      <c r="T217" s="18">
        <v>21</v>
      </c>
      <c r="U217" s="17">
        <v>0.11</v>
      </c>
      <c r="V217" s="21">
        <v>7.0000000000000007E-2</v>
      </c>
    </row>
    <row r="218" spans="2:22" ht="24" thickBot="1" x14ac:dyDescent="0.4">
      <c r="B218" s="205" t="s">
        <v>134</v>
      </c>
      <c r="C218" s="205"/>
      <c r="D218" s="205"/>
      <c r="E218" s="205"/>
      <c r="F218" s="27"/>
      <c r="G218" s="28">
        <f>BRUTannuel1fonction*QuotitéPourCETTEfonction</f>
        <v>2098.0357057440001</v>
      </c>
      <c r="T218" s="16">
        <v>22</v>
      </c>
      <c r="U218" s="17">
        <v>0.11</v>
      </c>
      <c r="V218" s="21">
        <v>0.08</v>
      </c>
    </row>
    <row r="219" spans="2:22" ht="24" thickBot="1" x14ac:dyDescent="0.4">
      <c r="B219" s="205" t="s">
        <v>134</v>
      </c>
      <c r="C219" s="205"/>
      <c r="D219" s="205"/>
      <c r="E219" s="205"/>
      <c r="F219" s="27"/>
      <c r="G219" s="28">
        <f>BrutMENSUEL*QuotitéPourCETTEfonction</f>
        <v>174.836308812</v>
      </c>
      <c r="T219" s="18">
        <v>23</v>
      </c>
      <c r="U219" s="17">
        <v>0.12</v>
      </c>
      <c r="V219" s="21">
        <v>0.08</v>
      </c>
    </row>
    <row r="220" spans="2:22" ht="16.5" thickBot="1" x14ac:dyDescent="0.3">
      <c r="T220" s="16">
        <v>24</v>
      </c>
      <c r="U220" s="17">
        <v>0.12</v>
      </c>
      <c r="V220" s="21">
        <v>0.08</v>
      </c>
    </row>
    <row r="221" spans="2:22" ht="14.45" customHeight="1" thickBot="1" x14ac:dyDescent="0.3">
      <c r="C221" s="203" t="s">
        <v>117</v>
      </c>
      <c r="D221" s="203"/>
      <c r="E221" s="203"/>
      <c r="F221" s="203"/>
      <c r="G221" s="203"/>
      <c r="T221" s="18">
        <v>25</v>
      </c>
      <c r="U221" s="17">
        <v>0.13</v>
      </c>
      <c r="V221" s="21">
        <v>0.09</v>
      </c>
    </row>
    <row r="222" spans="2:22" ht="19.5" thickBot="1" x14ac:dyDescent="0.35">
      <c r="B222" s="77" t="s">
        <v>266</v>
      </c>
      <c r="E222" s="143" t="s">
        <v>348</v>
      </c>
      <c r="F222" s="143"/>
      <c r="G222" s="143"/>
      <c r="T222" s="16">
        <v>26</v>
      </c>
      <c r="U222" s="17">
        <v>0.13</v>
      </c>
      <c r="V222" s="21">
        <v>0.09</v>
      </c>
    </row>
    <row r="223" spans="2:22" ht="16.5" thickBot="1" x14ac:dyDescent="0.3">
      <c r="T223" s="18">
        <v>27</v>
      </c>
      <c r="U223" s="17">
        <v>0.14000000000000001</v>
      </c>
      <c r="V223" s="21">
        <v>0.09</v>
      </c>
    </row>
    <row r="224" spans="2:22" ht="16.5" thickBot="1" x14ac:dyDescent="0.3">
      <c r="T224" s="16">
        <v>28</v>
      </c>
      <c r="U224" s="17">
        <v>0.14000000000000001</v>
      </c>
      <c r="V224" s="21">
        <v>0.1</v>
      </c>
    </row>
    <row r="225" spans="20:22" ht="16.5" thickBot="1" x14ac:dyDescent="0.3">
      <c r="T225" s="18">
        <v>29</v>
      </c>
      <c r="U225" s="17">
        <v>0.15</v>
      </c>
      <c r="V225" s="21">
        <v>0.1</v>
      </c>
    </row>
    <row r="226" spans="20:22" ht="16.5" thickBot="1" x14ac:dyDescent="0.3">
      <c r="T226" s="16">
        <v>30</v>
      </c>
      <c r="U226" s="17">
        <v>0.15</v>
      </c>
      <c r="V226" s="21">
        <v>0.1</v>
      </c>
    </row>
    <row r="227" spans="20:22" ht="16.5" thickBot="1" x14ac:dyDescent="0.3">
      <c r="T227" s="18">
        <v>31</v>
      </c>
      <c r="U227" s="17">
        <v>0.16</v>
      </c>
      <c r="V227" s="21">
        <v>0.11</v>
      </c>
    </row>
    <row r="228" spans="20:22" ht="16.5" thickBot="1" x14ac:dyDescent="0.3">
      <c r="T228" s="16">
        <v>32</v>
      </c>
      <c r="U228" s="17">
        <v>0.16</v>
      </c>
      <c r="V228" s="21">
        <v>0.11</v>
      </c>
    </row>
    <row r="229" spans="20:22" ht="16.5" thickBot="1" x14ac:dyDescent="0.3">
      <c r="T229" s="18">
        <v>33</v>
      </c>
      <c r="U229" s="17">
        <v>0.17</v>
      </c>
      <c r="V229" s="21">
        <v>0.11</v>
      </c>
    </row>
    <row r="230" spans="20:22" ht="16.5" thickBot="1" x14ac:dyDescent="0.3">
      <c r="T230" s="16">
        <v>34</v>
      </c>
      <c r="U230" s="17">
        <v>0.17</v>
      </c>
      <c r="V230" s="21">
        <v>0.12</v>
      </c>
    </row>
    <row r="231" spans="20:22" ht="16.5" thickBot="1" x14ac:dyDescent="0.3">
      <c r="T231" s="18">
        <v>35</v>
      </c>
      <c r="U231" s="17">
        <v>0.18</v>
      </c>
      <c r="V231" s="21">
        <v>0.12</v>
      </c>
    </row>
    <row r="232" spans="20:22" ht="16.5" thickBot="1" x14ac:dyDescent="0.3">
      <c r="T232" s="16">
        <v>36</v>
      </c>
      <c r="U232" s="17">
        <v>0.18</v>
      </c>
      <c r="V232" s="21">
        <v>0.12</v>
      </c>
    </row>
    <row r="233" spans="20:22" ht="16.5" thickBot="1" x14ac:dyDescent="0.3">
      <c r="T233" s="18">
        <v>37</v>
      </c>
      <c r="U233" s="17">
        <v>0.19</v>
      </c>
      <c r="V233" s="21">
        <v>0.12</v>
      </c>
    </row>
    <row r="234" spans="20:22" ht="16.5" thickBot="1" x14ac:dyDescent="0.3">
      <c r="T234" s="16">
        <v>38</v>
      </c>
      <c r="U234" s="17">
        <v>0.19</v>
      </c>
      <c r="V234" s="21">
        <v>0.12</v>
      </c>
    </row>
    <row r="235" spans="20:22" ht="16.5" thickBot="1" x14ac:dyDescent="0.3">
      <c r="T235" s="18">
        <v>39</v>
      </c>
      <c r="U235" s="17">
        <v>0.2</v>
      </c>
      <c r="V235" s="21">
        <v>0.12</v>
      </c>
    </row>
    <row r="236" spans="20:22" ht="16.5" thickBot="1" x14ac:dyDescent="0.3">
      <c r="T236" s="16">
        <v>40</v>
      </c>
      <c r="U236" s="17">
        <v>0.2</v>
      </c>
      <c r="V236" s="21">
        <v>0.12</v>
      </c>
    </row>
    <row r="237" spans="20:22" ht="16.5" thickBot="1" x14ac:dyDescent="0.3">
      <c r="T237" s="18">
        <v>41</v>
      </c>
      <c r="U237" s="17">
        <v>0.21</v>
      </c>
      <c r="V237" s="21">
        <v>0.12</v>
      </c>
    </row>
    <row r="238" spans="20:22" ht="16.5" thickBot="1" x14ac:dyDescent="0.3">
      <c r="T238" s="16">
        <v>42</v>
      </c>
      <c r="U238" s="21">
        <v>0.21</v>
      </c>
      <c r="V238" s="21">
        <v>0.12</v>
      </c>
    </row>
    <row r="239" spans="20:22" ht="16.5" thickBot="1" x14ac:dyDescent="0.3">
      <c r="T239" s="18">
        <v>43</v>
      </c>
      <c r="U239" s="17">
        <v>0.22</v>
      </c>
      <c r="V239" s="17">
        <v>0.12</v>
      </c>
    </row>
  </sheetData>
  <mergeCells count="134">
    <mergeCell ref="A86:A88"/>
    <mergeCell ref="C86:C88"/>
    <mergeCell ref="B60:E60"/>
    <mergeCell ref="B67:E68"/>
    <mergeCell ref="F67:G70"/>
    <mergeCell ref="E222:G222"/>
    <mergeCell ref="A141:A144"/>
    <mergeCell ref="A129:A132"/>
    <mergeCell ref="B122:E122"/>
    <mergeCell ref="B133:E133"/>
    <mergeCell ref="B79:E80"/>
    <mergeCell ref="F79:G82"/>
    <mergeCell ref="B81:E81"/>
    <mergeCell ref="A79:A82"/>
    <mergeCell ref="B92:E93"/>
    <mergeCell ref="B94:E94"/>
    <mergeCell ref="B96:E96"/>
    <mergeCell ref="B86:B88"/>
    <mergeCell ref="B105:E106"/>
    <mergeCell ref="F105:G108"/>
    <mergeCell ref="B107:E107"/>
    <mergeCell ref="D86:D88"/>
    <mergeCell ref="A92:A95"/>
    <mergeCell ref="A118:A120"/>
    <mergeCell ref="C28:C29"/>
    <mergeCell ref="B34:E35"/>
    <mergeCell ref="F23:G26"/>
    <mergeCell ref="F34:G37"/>
    <mergeCell ref="A45:A48"/>
    <mergeCell ref="A56:A59"/>
    <mergeCell ref="A67:A70"/>
    <mergeCell ref="C72:C73"/>
    <mergeCell ref="B71:E71"/>
    <mergeCell ref="B58:E58"/>
    <mergeCell ref="A23:A26"/>
    <mergeCell ref="A34:A37"/>
    <mergeCell ref="H34:H37"/>
    <mergeCell ref="B36:E36"/>
    <mergeCell ref="E39:E40"/>
    <mergeCell ref="B45:E46"/>
    <mergeCell ref="F45:G48"/>
    <mergeCell ref="H45:H48"/>
    <mergeCell ref="B47:E47"/>
    <mergeCell ref="B38:E38"/>
    <mergeCell ref="B49:E49"/>
    <mergeCell ref="H67:H70"/>
    <mergeCell ref="B69:E69"/>
    <mergeCell ref="B56:E57"/>
    <mergeCell ref="F56:G59"/>
    <mergeCell ref="H56:H59"/>
    <mergeCell ref="H99:H101"/>
    <mergeCell ref="B83:E83"/>
    <mergeCell ref="H86:H88"/>
    <mergeCell ref="E86:E88"/>
    <mergeCell ref="G99:G101"/>
    <mergeCell ref="G86:G88"/>
    <mergeCell ref="H10:H13"/>
    <mergeCell ref="B12:E12"/>
    <mergeCell ref="C15:C16"/>
    <mergeCell ref="B23:E24"/>
    <mergeCell ref="H23:H26"/>
    <mergeCell ref="B10:E11"/>
    <mergeCell ref="B14:E14"/>
    <mergeCell ref="B27:E27"/>
    <mergeCell ref="F10:G13"/>
    <mergeCell ref="B25:E25"/>
    <mergeCell ref="A99:A101"/>
    <mergeCell ref="B99:B101"/>
    <mergeCell ref="C99:C101"/>
    <mergeCell ref="D99:D101"/>
    <mergeCell ref="E99:E101"/>
    <mergeCell ref="F99:F101"/>
    <mergeCell ref="A105:A108"/>
    <mergeCell ref="A112:A114"/>
    <mergeCell ref="B112:B114"/>
    <mergeCell ref="C112:C114"/>
    <mergeCell ref="D112:D114"/>
    <mergeCell ref="E112:E114"/>
    <mergeCell ref="F112:F114"/>
    <mergeCell ref="B109:E109"/>
    <mergeCell ref="M188:M189"/>
    <mergeCell ref="D191:E191"/>
    <mergeCell ref="D211:E211"/>
    <mergeCell ref="B157:E157"/>
    <mergeCell ref="B158:B159"/>
    <mergeCell ref="B164:F164"/>
    <mergeCell ref="B168:F168"/>
    <mergeCell ref="D170:D171"/>
    <mergeCell ref="B174:F174"/>
    <mergeCell ref="D209:E209"/>
    <mergeCell ref="C221:G221"/>
    <mergeCell ref="F86:F88"/>
    <mergeCell ref="H118:H121"/>
    <mergeCell ref="C1:H1"/>
    <mergeCell ref="A3:H3"/>
    <mergeCell ref="A4:H4"/>
    <mergeCell ref="A5:H5"/>
    <mergeCell ref="A10:A13"/>
    <mergeCell ref="D206:E206"/>
    <mergeCell ref="D176:D178"/>
    <mergeCell ref="E188:F189"/>
    <mergeCell ref="G188:G189"/>
    <mergeCell ref="B145:E145"/>
    <mergeCell ref="D147:D148"/>
    <mergeCell ref="E147:E148"/>
    <mergeCell ref="B153:E154"/>
    <mergeCell ref="F153:G156"/>
    <mergeCell ref="B155:E155"/>
    <mergeCell ref="B129:E130"/>
    <mergeCell ref="F129:G132"/>
    <mergeCell ref="B131:E131"/>
    <mergeCell ref="B141:E142"/>
    <mergeCell ref="H79:H82"/>
    <mergeCell ref="H92:H95"/>
    <mergeCell ref="H105:H108"/>
    <mergeCell ref="F92:G95"/>
    <mergeCell ref="C214:E214"/>
    <mergeCell ref="D216:E216"/>
    <mergeCell ref="B218:E218"/>
    <mergeCell ref="B219:E219"/>
    <mergeCell ref="H129:H132"/>
    <mergeCell ref="H141:H144"/>
    <mergeCell ref="H153:H156"/>
    <mergeCell ref="E201:F201"/>
    <mergeCell ref="D208:E208"/>
    <mergeCell ref="E203:F203"/>
    <mergeCell ref="C213:E213"/>
    <mergeCell ref="F141:G144"/>
    <mergeCell ref="B143:E143"/>
    <mergeCell ref="B118:E119"/>
    <mergeCell ref="F118:G121"/>
    <mergeCell ref="B120:E120"/>
    <mergeCell ref="H112:H114"/>
    <mergeCell ref="G112:G114"/>
  </mergeCells>
  <phoneticPr fontId="20" type="noConversion"/>
  <conditionalFormatting sqref="B14 F14">
    <cfRule type="expression" dxfId="81" priority="85">
      <formula>$G$14=$F$14</formula>
    </cfRule>
  </conditionalFormatting>
  <conditionalFormatting sqref="B19">
    <cfRule type="expression" dxfId="80" priority="37">
      <formula>$G$134=$F$134</formula>
    </cfRule>
  </conditionalFormatting>
  <conditionalFormatting sqref="B27">
    <cfRule type="expression" dxfId="79" priority="33">
      <formula>$G$14=$F$14</formula>
    </cfRule>
  </conditionalFormatting>
  <conditionalFormatting sqref="B38">
    <cfRule type="expression" dxfId="78" priority="32">
      <formula>$G$14=$F$14</formula>
    </cfRule>
  </conditionalFormatting>
  <conditionalFormatting sqref="B49">
    <cfRule type="expression" dxfId="77" priority="31">
      <formula>$G$14=$F$14</formula>
    </cfRule>
  </conditionalFormatting>
  <conditionalFormatting sqref="B60">
    <cfRule type="expression" dxfId="76" priority="30">
      <formula>$G$14=$F$14</formula>
    </cfRule>
  </conditionalFormatting>
  <conditionalFormatting sqref="B71">
    <cfRule type="expression" dxfId="75" priority="29">
      <formula>$G$14=$F$14</formula>
    </cfRule>
  </conditionalFormatting>
  <conditionalFormatting sqref="B83">
    <cfRule type="expression" dxfId="74" priority="28">
      <formula>$G$14=$F$14</formula>
    </cfRule>
  </conditionalFormatting>
  <conditionalFormatting sqref="B96">
    <cfRule type="expression" dxfId="73" priority="22">
      <formula>$G$14=$F$14</formula>
    </cfRule>
  </conditionalFormatting>
  <conditionalFormatting sqref="B109">
    <cfRule type="expression" dxfId="72" priority="21">
      <formula>$G$14=$F$14</formula>
    </cfRule>
  </conditionalFormatting>
  <conditionalFormatting sqref="B122">
    <cfRule type="expression" dxfId="71" priority="20">
      <formula>$G$14=$F$14</formula>
    </cfRule>
  </conditionalFormatting>
  <conditionalFormatting sqref="B133">
    <cfRule type="expression" dxfId="70" priority="19">
      <formula>$G$14=$F$14</formula>
    </cfRule>
  </conditionalFormatting>
  <conditionalFormatting sqref="B145">
    <cfRule type="expression" dxfId="69" priority="18">
      <formula>$G$14=$F$14</formula>
    </cfRule>
  </conditionalFormatting>
  <conditionalFormatting sqref="B157">
    <cfRule type="expression" dxfId="68" priority="23">
      <formula>$G$14=$F$14</formula>
    </cfRule>
  </conditionalFormatting>
  <conditionalFormatting sqref="B158 C159:F159">
    <cfRule type="expression" dxfId="67" priority="11">
      <formula>$G$159=$F$159</formula>
    </cfRule>
  </conditionalFormatting>
  <conditionalFormatting sqref="B147:C147 F147 D147:E148">
    <cfRule type="expression" dxfId="66" priority="15">
      <formula>$G$147=$F$147</formula>
    </cfRule>
  </conditionalFormatting>
  <conditionalFormatting sqref="B158:E158">
    <cfRule type="expression" dxfId="65" priority="12">
      <formula>$G$158=$F$158</formula>
    </cfRule>
  </conditionalFormatting>
  <conditionalFormatting sqref="B39:F39">
    <cfRule type="expression" dxfId="64" priority="78">
      <formula>$G$39=$F$39</formula>
    </cfRule>
  </conditionalFormatting>
  <conditionalFormatting sqref="B145:F145">
    <cfRule type="expression" dxfId="63" priority="17">
      <formula>$G$145=$F$145</formula>
    </cfRule>
  </conditionalFormatting>
  <conditionalFormatting sqref="B146:F146">
    <cfRule type="expression" dxfId="62" priority="16">
      <formula>$G$146=$F$146</formula>
    </cfRule>
  </conditionalFormatting>
  <conditionalFormatting sqref="B157:F157">
    <cfRule type="expression" dxfId="61" priority="13">
      <formula>$G$157=$F$157</formula>
    </cfRule>
  </conditionalFormatting>
  <conditionalFormatting sqref="B160:F160">
    <cfRule type="expression" dxfId="60" priority="10">
      <formula>$G$160=$F$160</formula>
    </cfRule>
  </conditionalFormatting>
  <conditionalFormatting sqref="C15 D16:F16">
    <cfRule type="expression" dxfId="59" priority="147">
      <formula>$G$16=$F$16</formula>
    </cfRule>
  </conditionalFormatting>
  <conditionalFormatting sqref="C28 D29:F29">
    <cfRule type="expression" dxfId="58" priority="81">
      <formula>$G$29=$F$29</formula>
    </cfRule>
  </conditionalFormatting>
  <conditionalFormatting sqref="C72 D73:F73">
    <cfRule type="expression" dxfId="57" priority="65">
      <formula>$G$73=$F$73</formula>
    </cfRule>
  </conditionalFormatting>
  <conditionalFormatting sqref="C97 E97:F97">
    <cfRule type="expression" dxfId="56" priority="58">
      <formula>$G$97=$F$97</formula>
    </cfRule>
  </conditionalFormatting>
  <conditionalFormatting sqref="C61:E63">
    <cfRule type="expression" dxfId="55" priority="35">
      <formula>$G$39=$F$39</formula>
    </cfRule>
  </conditionalFormatting>
  <conditionalFormatting sqref="C15:F15">
    <cfRule type="expression" dxfId="54" priority="148">
      <formula>$G$15=$F$15</formula>
    </cfRule>
  </conditionalFormatting>
  <conditionalFormatting sqref="C17:F17">
    <cfRule type="expression" dxfId="53" priority="146">
      <formula>$G$17=$F$17</formula>
    </cfRule>
  </conditionalFormatting>
  <conditionalFormatting sqref="C28:F28">
    <cfRule type="expression" dxfId="52" priority="82">
      <formula>$G$28=$F$28</formula>
    </cfRule>
  </conditionalFormatting>
  <conditionalFormatting sqref="C30:F30">
    <cfRule type="expression" dxfId="51" priority="80">
      <formula>$G$30=$F$30</formula>
    </cfRule>
  </conditionalFormatting>
  <conditionalFormatting sqref="C41:F41">
    <cfRule type="expression" dxfId="50" priority="76">
      <formula>$G$41=$F$41</formula>
    </cfRule>
  </conditionalFormatting>
  <conditionalFormatting sqref="C50:F50">
    <cfRule type="expression" dxfId="49" priority="74">
      <formula>$G$50=$F$50</formula>
    </cfRule>
  </conditionalFormatting>
  <conditionalFormatting sqref="C51:F51">
    <cfRule type="expression" dxfId="48" priority="73">
      <formula>$G$51=$F$51</formula>
    </cfRule>
  </conditionalFormatting>
  <conditionalFormatting sqref="C52:F52">
    <cfRule type="expression" dxfId="47" priority="72">
      <formula>$G$52=$F$52</formula>
    </cfRule>
  </conditionalFormatting>
  <conditionalFormatting sqref="C72:F72">
    <cfRule type="expression" dxfId="46" priority="66">
      <formula>$G$72=$F$72</formula>
    </cfRule>
  </conditionalFormatting>
  <conditionalFormatting sqref="C74:F74">
    <cfRule type="expression" dxfId="45" priority="64">
      <formula>$G$74=$F$74</formula>
    </cfRule>
  </conditionalFormatting>
  <conditionalFormatting sqref="C84:F84">
    <cfRule type="expression" dxfId="44" priority="62">
      <formula>$G$84=$F$84</formula>
    </cfRule>
  </conditionalFormatting>
  <conditionalFormatting sqref="C85:F85">
    <cfRule type="expression" dxfId="43" priority="61">
      <formula>$G$85=$F$85</formula>
    </cfRule>
  </conditionalFormatting>
  <conditionalFormatting sqref="C86:F88">
    <cfRule type="expression" dxfId="42" priority="60">
      <formula>$G$86=$F$86</formula>
    </cfRule>
  </conditionalFormatting>
  <conditionalFormatting sqref="C98:F98">
    <cfRule type="expression" dxfId="41" priority="57">
      <formula>$G$98=$F$98</formula>
    </cfRule>
  </conditionalFormatting>
  <conditionalFormatting sqref="C99:F101">
    <cfRule type="expression" dxfId="40" priority="56">
      <formula>$G$99=$F$99</formula>
    </cfRule>
  </conditionalFormatting>
  <conditionalFormatting sqref="C110:F110">
    <cfRule type="expression" dxfId="39" priority="54">
      <formula>$G$110=$F$110</formula>
    </cfRule>
  </conditionalFormatting>
  <conditionalFormatting sqref="C111:F111">
    <cfRule type="expression" dxfId="38" priority="53">
      <formula>$G$111=$F$111</formula>
    </cfRule>
  </conditionalFormatting>
  <conditionalFormatting sqref="C112:F114">
    <cfRule type="expression" dxfId="37" priority="52">
      <formula>$G$112=$F$112</formula>
    </cfRule>
  </conditionalFormatting>
  <conditionalFormatting sqref="D53">
    <cfRule type="expression" dxfId="36" priority="39">
      <formula>$G$134=$F$134</formula>
    </cfRule>
  </conditionalFormatting>
  <conditionalFormatting sqref="D66">
    <cfRule type="expression" dxfId="35" priority="40">
      <formula>$G$134=$F$134</formula>
    </cfRule>
  </conditionalFormatting>
  <conditionalFormatting sqref="D77">
    <cfRule type="expression" dxfId="34" priority="41">
      <formula>$G$134=$F$134</formula>
    </cfRule>
  </conditionalFormatting>
  <conditionalFormatting sqref="D97">
    <cfRule type="expression" dxfId="33" priority="42">
      <formula>$G$134=$F$134</formula>
    </cfRule>
  </conditionalFormatting>
  <conditionalFormatting sqref="D115">
    <cfRule type="expression" dxfId="32" priority="43">
      <formula>$G$134=$F$134</formula>
    </cfRule>
  </conditionalFormatting>
  <conditionalFormatting sqref="D170 E171:F171">
    <cfRule type="expression" dxfId="31" priority="6">
      <formula>$G$171=$F$171</formula>
    </cfRule>
  </conditionalFormatting>
  <conditionalFormatting sqref="D176 E177:F177">
    <cfRule type="expression" dxfId="30" priority="3">
      <formula>$G$177=$F$177</formula>
    </cfRule>
  </conditionalFormatting>
  <conditionalFormatting sqref="D176 E178:F178">
    <cfRule type="expression" dxfId="29" priority="2">
      <formula>$G$178=$F$178</formula>
    </cfRule>
  </conditionalFormatting>
  <conditionalFormatting sqref="D147:E148 B148:C148 F148">
    <cfRule type="expression" dxfId="28" priority="14">
      <formula>$G$148=$F$148</formula>
    </cfRule>
  </conditionalFormatting>
  <conditionalFormatting sqref="D123:F123">
    <cfRule type="expression" dxfId="27" priority="50">
      <formula>$G$123=$F$123</formula>
    </cfRule>
  </conditionalFormatting>
  <conditionalFormatting sqref="D124:F124">
    <cfRule type="expression" dxfId="26" priority="49">
      <formula>$G$124=$F$124</formula>
    </cfRule>
  </conditionalFormatting>
  <conditionalFormatting sqref="D125:F125">
    <cfRule type="expression" dxfId="25" priority="48">
      <formula>$G$125=$F$125</formula>
    </cfRule>
  </conditionalFormatting>
  <conditionalFormatting sqref="D134:F134">
    <cfRule type="expression" dxfId="24" priority="46">
      <formula>$G$134=$F$134</formula>
    </cfRule>
  </conditionalFormatting>
  <conditionalFormatting sqref="D135:F135">
    <cfRule type="expression" dxfId="23" priority="45">
      <formula>$G$135=$F$135</formula>
    </cfRule>
  </conditionalFormatting>
  <conditionalFormatting sqref="D136:F136">
    <cfRule type="expression" dxfId="22" priority="44">
      <formula>$G$136=$F$136</formula>
    </cfRule>
  </conditionalFormatting>
  <conditionalFormatting sqref="D165:F165">
    <cfRule type="expression" dxfId="21" priority="9">
      <formula>$G$165=$F$165</formula>
    </cfRule>
  </conditionalFormatting>
  <conditionalFormatting sqref="D169:F169">
    <cfRule type="expression" dxfId="20" priority="8">
      <formula>$G$169=$F$169</formula>
    </cfRule>
  </conditionalFormatting>
  <conditionalFormatting sqref="D170:F170">
    <cfRule type="expression" dxfId="19" priority="7">
      <formula>$G$170=$F$170</formula>
    </cfRule>
  </conditionalFormatting>
  <conditionalFormatting sqref="D175:F175">
    <cfRule type="expression" dxfId="18" priority="5">
      <formula>$G$175=$F$175</formula>
    </cfRule>
  </conditionalFormatting>
  <conditionalFormatting sqref="D176:F176">
    <cfRule type="expression" dxfId="17" priority="4">
      <formula>$G$176=$F$176</formula>
    </cfRule>
  </conditionalFormatting>
  <conditionalFormatting sqref="D179:F179">
    <cfRule type="expression" dxfId="16" priority="1">
      <formula>$G$179=$F$179</formula>
    </cfRule>
  </conditionalFormatting>
  <conditionalFormatting sqref="E39 C40:D40 F40">
    <cfRule type="expression" dxfId="15" priority="77">
      <formula>$G$40=$F$40</formula>
    </cfRule>
  </conditionalFormatting>
  <conditionalFormatting sqref="F27">
    <cfRule type="expression" dxfId="14" priority="83">
      <formula>$G$27=$F$27</formula>
    </cfRule>
  </conditionalFormatting>
  <conditionalFormatting sqref="F38">
    <cfRule type="expression" dxfId="13" priority="79">
      <formula>$G$38=$F$38</formula>
    </cfRule>
  </conditionalFormatting>
  <conditionalFormatting sqref="F49">
    <cfRule type="expression" dxfId="12" priority="75">
      <formula>$G$49=$F$49</formula>
    </cfRule>
  </conditionalFormatting>
  <conditionalFormatting sqref="F60">
    <cfRule type="expression" dxfId="11" priority="71">
      <formula>$G$60=$F$60</formula>
    </cfRule>
  </conditionalFormatting>
  <conditionalFormatting sqref="F61">
    <cfRule type="expression" dxfId="10" priority="70">
      <formula>$G$61=$F$61</formula>
    </cfRule>
  </conditionalFormatting>
  <conditionalFormatting sqref="F62">
    <cfRule type="expression" dxfId="9" priority="69">
      <formula>$G$62=$F$62</formula>
    </cfRule>
  </conditionalFormatting>
  <conditionalFormatting sqref="F63">
    <cfRule type="expression" dxfId="8" priority="68">
      <formula>$G$63=$F$63</formula>
    </cfRule>
  </conditionalFormatting>
  <conditionalFormatting sqref="F83">
    <cfRule type="expression" dxfId="7" priority="63">
      <formula>$G$83=$F$83</formula>
    </cfRule>
  </conditionalFormatting>
  <conditionalFormatting sqref="F96">
    <cfRule type="expression" dxfId="6" priority="59">
      <formula>$G$96=$F$96</formula>
    </cfRule>
  </conditionalFormatting>
  <conditionalFormatting sqref="F109">
    <cfRule type="expression" dxfId="5" priority="55">
      <formula>$G$109=$F$109</formula>
    </cfRule>
  </conditionalFormatting>
  <conditionalFormatting sqref="F122">
    <cfRule type="expression" dxfId="4" priority="51">
      <formula>$G$122=$F$122</formula>
    </cfRule>
  </conditionalFormatting>
  <conditionalFormatting sqref="F133">
    <cfRule type="expression" dxfId="3" priority="47">
      <formula>$G$133=$F$133</formula>
    </cfRule>
  </conditionalFormatting>
  <conditionalFormatting sqref="G188">
    <cfRule type="expression" dxfId="2" priority="88">
      <formula>$G$188&gt;11</formula>
    </cfRule>
  </conditionalFormatting>
  <conditionalFormatting sqref="G188:G189">
    <cfRule type="expression" dxfId="1" priority="84">
      <formula>$G$188&lt;5</formula>
    </cfRule>
  </conditionalFormatting>
  <conditionalFormatting sqref="M188:M189">
    <cfRule type="expression" dxfId="0" priority="87">
      <formula>$H$17&gt;150</formula>
    </cfRule>
  </conditionalFormatting>
  <hyperlinks>
    <hyperlink ref="E222:G222" location="'INDICE MAJORé'!A1" display="Si c'est le cas, calculez votre indice majoré" xr:uid="{53A682AF-A9CC-48AD-A515-C6BB6C735801}"/>
    <hyperlink ref="B2" location="INDEX!A1" display="Retour à l'index" xr:uid="{1B72FB91-22C1-4758-B2C4-F937581118E4}"/>
    <hyperlink ref="B222" location="INDEX!A1" display="Retour à l'index" xr:uid="{E0711C0C-93BC-4CCC-9B57-6B483DD3E16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4E26-7DD8-43C8-84BE-073573EE687C}">
  <sheetPr codeName="Feuil6"/>
  <dimension ref="A1:A32"/>
  <sheetViews>
    <sheetView zoomScale="90" zoomScaleNormal="90" workbookViewId="0">
      <selection activeCell="H40" sqref="H40"/>
    </sheetView>
  </sheetViews>
  <sheetFormatPr baseColWidth="10" defaultRowHeight="15" x14ac:dyDescent="0.25"/>
  <sheetData>
    <row r="1" spans="1:1" x14ac:dyDescent="0.25">
      <c r="A1" s="77" t="s">
        <v>266</v>
      </c>
    </row>
    <row r="6" spans="1:1" x14ac:dyDescent="0.25">
      <c r="A6" s="77" t="s">
        <v>411</v>
      </c>
    </row>
    <row r="14" spans="1:1" ht="57.95" customHeight="1" x14ac:dyDescent="0.25"/>
    <row r="21" spans="1:1" x14ac:dyDescent="0.25">
      <c r="A21" s="77" t="s">
        <v>411</v>
      </c>
    </row>
    <row r="32" spans="1:1" x14ac:dyDescent="0.25">
      <c r="A32" s="77" t="s">
        <v>411</v>
      </c>
    </row>
  </sheetData>
  <hyperlinks>
    <hyperlink ref="A6" location="'Comprendre la classification'!A1" display="p.18-19" xr:uid="{180E6BD8-6ABE-44C9-95B8-3FF52B1E3FAB}"/>
    <hyperlink ref="A21" location="'Comprendre la classification'!A1" display="p.18-19" xr:uid="{DD02706A-59E2-4BDE-AFEC-24ABB234EE16}"/>
    <hyperlink ref="A32" location="'Comprendre la classification'!A1" display="p.18-19" xr:uid="{1E34ACCE-4DDF-4AC1-BF0A-B735736BE764}"/>
    <hyperlink ref="A1" location="'TABLE DES MATIERES'!A1" display="Retour à l'index" xr:uid="{F3DC4AEC-B47A-475A-87BC-6C2E1029286A}"/>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9F5A-F484-4041-9531-D0EE12689991}">
  <sheetPr codeName="Feuil7"/>
  <dimension ref="A1:M550"/>
  <sheetViews>
    <sheetView zoomScale="80" zoomScaleNormal="80" workbookViewId="0">
      <selection activeCell="C12" sqref="C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319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384</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hidden="1"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105"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c r="M66">
        <f>VLOOKUP(G66,Tableau14539[],2)</f>
        <v>0</v>
      </c>
    </row>
    <row r="67" spans="2:13" x14ac:dyDescent="0.25">
      <c r="E67" s="12"/>
    </row>
    <row r="68" spans="2:13" ht="18.75" x14ac:dyDescent="0.3">
      <c r="E68" s="23" t="s">
        <v>109</v>
      </c>
      <c r="F68" s="24"/>
      <c r="G68" s="25">
        <v>850</v>
      </c>
    </row>
    <row r="69" spans="2:13" ht="23.25" x14ac:dyDescent="0.3">
      <c r="E69" s="23" t="s">
        <v>136</v>
      </c>
      <c r="F69" s="24"/>
      <c r="G69" s="71">
        <f>PtCongPay</f>
        <v>150</v>
      </c>
    </row>
    <row r="70" spans="2:13" ht="18.75" x14ac:dyDescent="0.3">
      <c r="E70" s="23" t="s">
        <v>137</v>
      </c>
      <c r="F70" s="24"/>
      <c r="G70" s="122">
        <f>(INDICcatég+PtCongPay)*PourcentCPay</f>
        <v>0</v>
      </c>
    </row>
    <row r="71" spans="2:13" ht="18.75" x14ac:dyDescent="0.3">
      <c r="E71" s="23" t="s">
        <v>138</v>
      </c>
      <c r="F71" s="24"/>
      <c r="G71" s="25">
        <f>PointAutreCClassant</f>
        <v>0</v>
      </c>
    </row>
    <row r="72" spans="2:13" ht="18.75" x14ac:dyDescent="0.3">
      <c r="E72" s="23"/>
      <c r="F72" s="24"/>
      <c r="G72" s="25"/>
    </row>
    <row r="73" spans="2:13" ht="21" x14ac:dyDescent="0.35">
      <c r="B73" s="267" t="s">
        <v>407</v>
      </c>
      <c r="C73" s="267"/>
      <c r="E73" s="23"/>
      <c r="F73" s="24"/>
      <c r="G73" s="25"/>
    </row>
    <row r="74" spans="2:13" ht="23.25" x14ac:dyDescent="0.35">
      <c r="B74" s="254" t="s">
        <v>391</v>
      </c>
      <c r="C74" s="254"/>
      <c r="E74" s="257" t="s">
        <v>394</v>
      </c>
      <c r="F74" s="258"/>
      <c r="G74" s="73"/>
    </row>
    <row r="75" spans="2:13" ht="23.25" x14ac:dyDescent="0.35">
      <c r="B75" s="106" t="s">
        <v>392</v>
      </c>
      <c r="C75" s="118"/>
      <c r="E75" s="257" t="s">
        <v>404</v>
      </c>
      <c r="F75" s="259"/>
      <c r="G75" s="71"/>
    </row>
    <row r="76" spans="2:13" ht="23.25" x14ac:dyDescent="0.35">
      <c r="B76" s="106" t="s">
        <v>406</v>
      </c>
      <c r="C76" s="124">
        <f>C75/G92</f>
        <v>0</v>
      </c>
      <c r="E76" s="257" t="s">
        <v>405</v>
      </c>
      <c r="F76" s="259"/>
      <c r="G76" s="71"/>
    </row>
    <row r="77" spans="2:13" ht="18.95" customHeight="1" x14ac:dyDescent="0.3">
      <c r="E77" s="257" t="s">
        <v>400</v>
      </c>
      <c r="F77" s="259"/>
      <c r="G77" s="71"/>
    </row>
    <row r="78" spans="2:13" ht="18.95" customHeight="1" x14ac:dyDescent="0.3">
      <c r="E78" s="257" t="s">
        <v>400</v>
      </c>
      <c r="F78" s="259"/>
      <c r="G78" s="71"/>
    </row>
    <row r="79" spans="2:13" ht="18.95" customHeight="1" x14ac:dyDescent="0.25">
      <c r="E79" s="203" t="s">
        <v>393</v>
      </c>
      <c r="F79" s="255"/>
      <c r="G79" s="107">
        <f>SUM(G74:G76)</f>
        <v>0</v>
      </c>
    </row>
    <row r="80" spans="2:13" ht="18.95" customHeight="1" x14ac:dyDescent="0.25"/>
    <row r="81" spans="2:12" ht="18.95" customHeight="1" x14ac:dyDescent="0.25"/>
    <row r="82" spans="2:12" ht="18.95" customHeight="1" x14ac:dyDescent="0.25">
      <c r="E82" s="115"/>
      <c r="F82" s="115"/>
    </row>
    <row r="83" spans="2:12" ht="18.95" customHeight="1" x14ac:dyDescent="0.25"/>
    <row r="84" spans="2:12" ht="18.95" customHeight="1" x14ac:dyDescent="0.35">
      <c r="B84" s="256" t="s">
        <v>409</v>
      </c>
      <c r="C84" s="256"/>
      <c r="D84" s="256"/>
      <c r="E84" s="256"/>
      <c r="F84" s="256"/>
      <c r="G84" s="256"/>
    </row>
    <row r="85" spans="2:12" ht="56.45" customHeight="1" x14ac:dyDescent="0.3">
      <c r="B85" s="120" t="s">
        <v>395</v>
      </c>
      <c r="C85" s="117"/>
      <c r="E85" s="119" t="s">
        <v>397</v>
      </c>
      <c r="F85" s="116"/>
      <c r="G85" s="114">
        <f>INDICcatég+PointCPay+PointAutreCClassant+PointAnciennete+G79</f>
        <v>1000</v>
      </c>
    </row>
    <row r="86" spans="2:12" ht="40.5" customHeight="1" x14ac:dyDescent="0.25">
      <c r="B86" s="112" t="s">
        <v>399</v>
      </c>
      <c r="C86" s="121">
        <f>C85*12/G92</f>
        <v>0</v>
      </c>
      <c r="E86" s="260" t="s">
        <v>396</v>
      </c>
      <c r="F86" s="260"/>
      <c r="G86" s="261"/>
      <c r="L86" s="109">
        <f>C86-G85</f>
        <v>-1000</v>
      </c>
    </row>
    <row r="87" spans="2:12" ht="55.5" customHeight="1" x14ac:dyDescent="0.35">
      <c r="B87" s="111" t="s">
        <v>398</v>
      </c>
      <c r="C87" s="110" t="str">
        <f>IF($L86&gt;1, $L86,"non concerné.e" )</f>
        <v>non concerné.e</v>
      </c>
      <c r="E87" s="260"/>
      <c r="F87" s="260"/>
      <c r="G87" s="262"/>
    </row>
    <row r="88" spans="2:12" ht="48.6" customHeight="1" x14ac:dyDescent="0.25"/>
    <row r="89" spans="2:12" ht="48" customHeight="1" x14ac:dyDescent="0.25"/>
    <row r="90" spans="2:12" ht="48" customHeight="1" thickBot="1" x14ac:dyDescent="0.3"/>
    <row r="91" spans="2:12" ht="33.6" customHeight="1" thickTop="1" thickBot="1" x14ac:dyDescent="0.3">
      <c r="B91" s="268" t="s">
        <v>401</v>
      </c>
      <c r="C91" s="269"/>
      <c r="D91" s="269"/>
      <c r="E91" s="269"/>
      <c r="F91" s="270"/>
      <c r="G91" s="123">
        <f>G86+G85</f>
        <v>1000</v>
      </c>
    </row>
    <row r="92" spans="2:12" ht="19.5" customHeight="1" thickTop="1" x14ac:dyDescent="0.25">
      <c r="D92" s="265" t="s">
        <v>135</v>
      </c>
      <c r="E92" s="265"/>
      <c r="F92" s="266"/>
      <c r="G92" s="113">
        <v>19.940000000000001</v>
      </c>
    </row>
    <row r="93" spans="2:12" ht="14.45" customHeight="1" x14ac:dyDescent="0.25">
      <c r="E93" s="14"/>
      <c r="F93" s="15"/>
      <c r="G93" s="15"/>
    </row>
    <row r="94" spans="2:12" ht="18.75" hidden="1" x14ac:dyDescent="0.3">
      <c r="E94" s="32" t="s">
        <v>113</v>
      </c>
    </row>
    <row r="95" spans="2:12" ht="23.45" hidden="1" customHeight="1" x14ac:dyDescent="0.35">
      <c r="D95" s="202" t="s">
        <v>114</v>
      </c>
      <c r="E95" s="202"/>
      <c r="F95" s="20"/>
      <c r="G95" s="74">
        <v>100</v>
      </c>
    </row>
    <row r="96" spans="2:12" ht="23.25" hidden="1" x14ac:dyDescent="0.35">
      <c r="C96" s="253" t="s">
        <v>402</v>
      </c>
      <c r="D96" s="253"/>
      <c r="E96" s="253"/>
      <c r="F96" s="20"/>
      <c r="G96" s="74">
        <v>100</v>
      </c>
    </row>
    <row r="98" spans="2:7" ht="23.25" x14ac:dyDescent="0.35">
      <c r="D98" s="195" t="s">
        <v>115</v>
      </c>
      <c r="E98" s="195"/>
      <c r="F98" s="27"/>
      <c r="G98" s="28">
        <f>G91*G92*G96%</f>
        <v>19940</v>
      </c>
    </row>
    <row r="99" spans="2:7" ht="23.25" x14ac:dyDescent="0.35">
      <c r="D99" s="195" t="s">
        <v>116</v>
      </c>
      <c r="E99" s="195"/>
      <c r="F99" s="27"/>
      <c r="G99" s="28">
        <f>G98/12</f>
        <v>1661.6666666666667</v>
      </c>
    </row>
    <row r="101" spans="2:7" ht="23.25" x14ac:dyDescent="0.35">
      <c r="C101" s="272" t="s">
        <v>408</v>
      </c>
      <c r="D101" s="272"/>
      <c r="E101" s="272"/>
      <c r="G101" s="75">
        <v>1</v>
      </c>
    </row>
    <row r="103" spans="2:7" ht="18.95" customHeight="1" x14ac:dyDescent="0.35">
      <c r="C103" s="205" t="s">
        <v>132</v>
      </c>
      <c r="D103" s="205"/>
      <c r="E103" s="205"/>
      <c r="F103" s="27"/>
      <c r="G103" s="28">
        <f>G98*G101</f>
        <v>19940</v>
      </c>
    </row>
    <row r="104" spans="2:7" ht="18.95" customHeight="1" x14ac:dyDescent="0.35">
      <c r="C104" s="205" t="s">
        <v>133</v>
      </c>
      <c r="D104" s="205"/>
      <c r="E104" s="205"/>
      <c r="F104" s="27"/>
      <c r="G104" s="28">
        <f>G103/12</f>
        <v>1661.6666666666667</v>
      </c>
    </row>
    <row r="106" spans="2:7" ht="23.25" x14ac:dyDescent="0.35">
      <c r="D106" s="206" t="s">
        <v>131</v>
      </c>
      <c r="E106" s="206"/>
      <c r="G106" s="75">
        <v>0.5</v>
      </c>
    </row>
    <row r="108" spans="2:7" ht="23.25" x14ac:dyDescent="0.35">
      <c r="B108" s="205" t="s">
        <v>134</v>
      </c>
      <c r="C108" s="205"/>
      <c r="D108" s="205"/>
      <c r="E108" s="205"/>
      <c r="F108" s="27"/>
      <c r="G108" s="28">
        <f>G103*G106</f>
        <v>9970</v>
      </c>
    </row>
    <row r="109" spans="2:7" ht="23.25" x14ac:dyDescent="0.35">
      <c r="B109" s="205" t="s">
        <v>403</v>
      </c>
      <c r="C109" s="205"/>
      <c r="D109" s="205"/>
      <c r="E109" s="205"/>
      <c r="F109" s="27"/>
      <c r="G109" s="28">
        <f>G108/12</f>
        <v>830.83333333333337</v>
      </c>
    </row>
    <row r="111" spans="2:7" ht="14.45" customHeight="1" x14ac:dyDescent="0.25">
      <c r="B111" s="77" t="s">
        <v>266</v>
      </c>
      <c r="C111" s="271"/>
      <c r="D111" s="271"/>
      <c r="E111" s="271"/>
      <c r="F111" s="271"/>
      <c r="G111" s="271"/>
    </row>
    <row r="112" spans="2:7" ht="18.75" x14ac:dyDescent="0.3">
      <c r="E112" s="143"/>
      <c r="F112" s="143"/>
      <c r="G112" s="143"/>
    </row>
    <row r="250" hidden="1" x14ac:dyDescent="0.25"/>
    <row r="251" hidden="1" x14ac:dyDescent="0.25"/>
    <row r="252" hidden="1" x14ac:dyDescent="0.25"/>
    <row r="253" hidden="1" x14ac:dyDescent="0.25"/>
    <row r="254" hidden="1" x14ac:dyDescent="0.25"/>
    <row r="255" hidden="1" x14ac:dyDescent="0.25"/>
    <row r="256" hidden="1" x14ac:dyDescent="0.25"/>
    <row r="257" spans="2:4" hidden="1" x14ac:dyDescent="0.25"/>
    <row r="258" spans="2:4" hidden="1" x14ac:dyDescent="0.25"/>
    <row r="259" spans="2:4" hidden="1" x14ac:dyDescent="0.25"/>
    <row r="260" spans="2:4" hidden="1" x14ac:dyDescent="0.25"/>
    <row r="261" spans="2:4" hidden="1" x14ac:dyDescent="0.25"/>
    <row r="262" spans="2:4" hidden="1" x14ac:dyDescent="0.25">
      <c r="B262" t="s">
        <v>110</v>
      </c>
      <c r="C262" t="s">
        <v>111</v>
      </c>
      <c r="D262" t="s">
        <v>127</v>
      </c>
    </row>
    <row r="263" spans="2:4" ht="16.5" hidden="1" thickBot="1" x14ac:dyDescent="0.3">
      <c r="B263" s="16">
        <v>0</v>
      </c>
      <c r="C263" s="17">
        <v>0</v>
      </c>
      <c r="D263" s="21">
        <v>0</v>
      </c>
    </row>
    <row r="264" spans="2:4" ht="16.5" hidden="1" thickBot="1" x14ac:dyDescent="0.3">
      <c r="B264" s="18">
        <v>1</v>
      </c>
      <c r="C264" s="19">
        <v>0.01</v>
      </c>
      <c r="D264" s="21">
        <v>0.01</v>
      </c>
    </row>
    <row r="265" spans="2:4" ht="16.5" hidden="1" thickBot="1" x14ac:dyDescent="0.3">
      <c r="B265" s="16">
        <v>2</v>
      </c>
      <c r="C265" s="19">
        <v>0.01</v>
      </c>
      <c r="D265" s="21">
        <v>0.01</v>
      </c>
    </row>
    <row r="266" spans="2:4" ht="16.5" hidden="1" thickBot="1" x14ac:dyDescent="0.3">
      <c r="B266" s="16"/>
      <c r="C266" s="17"/>
      <c r="D266" s="17"/>
    </row>
    <row r="267" spans="2:4" ht="16.5" hidden="1" thickBot="1" x14ac:dyDescent="0.3">
      <c r="B267" s="16"/>
      <c r="C267" s="17"/>
      <c r="D267" s="17"/>
    </row>
    <row r="268" spans="2:4" ht="16.5" hidden="1" thickBot="1" x14ac:dyDescent="0.3">
      <c r="B268" s="18">
        <v>3</v>
      </c>
      <c r="C268" s="19">
        <v>0.02</v>
      </c>
      <c r="D268" s="21">
        <v>0.01</v>
      </c>
    </row>
    <row r="269" spans="2:4" ht="16.5" hidden="1" thickBot="1" x14ac:dyDescent="0.3">
      <c r="B269" s="16">
        <v>4</v>
      </c>
      <c r="C269" s="19">
        <v>0.02</v>
      </c>
      <c r="D269" s="21">
        <v>0.02</v>
      </c>
    </row>
    <row r="270" spans="2:4" ht="16.5" hidden="1" thickBot="1" x14ac:dyDescent="0.3">
      <c r="B270" s="18">
        <v>5</v>
      </c>
      <c r="C270" s="19">
        <v>0.03</v>
      </c>
      <c r="D270" s="21">
        <v>0.02</v>
      </c>
    </row>
    <row r="271" spans="2:4" ht="16.5" hidden="1" thickBot="1" x14ac:dyDescent="0.3">
      <c r="B271" s="108"/>
      <c r="C271" s="19"/>
      <c r="D271" s="21"/>
    </row>
    <row r="272" spans="2:4" ht="16.5" hidden="1" thickBot="1" x14ac:dyDescent="0.3">
      <c r="B272" s="16">
        <v>6</v>
      </c>
      <c r="C272" s="19">
        <v>0.03</v>
      </c>
      <c r="D272" s="21">
        <v>0.02</v>
      </c>
    </row>
    <row r="273" spans="2:4" ht="16.5" hidden="1" thickBot="1" x14ac:dyDescent="0.3">
      <c r="B273" s="18">
        <v>7</v>
      </c>
      <c r="C273" s="19">
        <v>0.04</v>
      </c>
      <c r="D273" s="21">
        <v>0.03</v>
      </c>
    </row>
    <row r="274" spans="2:4" ht="16.5" hidden="1" thickBot="1" x14ac:dyDescent="0.3">
      <c r="B274" s="16">
        <v>8</v>
      </c>
      <c r="C274" s="19">
        <v>0.04</v>
      </c>
      <c r="D274" s="21">
        <v>0.03</v>
      </c>
    </row>
    <row r="275" spans="2:4" ht="16.5" hidden="1" thickBot="1" x14ac:dyDescent="0.3">
      <c r="B275" s="18">
        <v>9</v>
      </c>
      <c r="C275" s="19">
        <v>0.05</v>
      </c>
      <c r="D275" s="21">
        <v>0.03</v>
      </c>
    </row>
    <row r="276" spans="2:4" ht="16.5" hidden="1" thickBot="1" x14ac:dyDescent="0.3">
      <c r="B276" s="16">
        <v>10</v>
      </c>
      <c r="C276" s="19">
        <v>0.05</v>
      </c>
      <c r="D276" s="21">
        <v>0.04</v>
      </c>
    </row>
    <row r="277" spans="2:4" ht="16.5" hidden="1" thickBot="1" x14ac:dyDescent="0.3">
      <c r="B277" s="18">
        <v>11</v>
      </c>
      <c r="C277" s="19">
        <v>0.06</v>
      </c>
      <c r="D277" s="21">
        <v>0.04</v>
      </c>
    </row>
    <row r="278" spans="2:4" ht="16.5" hidden="1" thickBot="1" x14ac:dyDescent="0.3">
      <c r="B278" s="16">
        <v>12</v>
      </c>
      <c r="C278" s="19">
        <v>0.06</v>
      </c>
      <c r="D278" s="21">
        <v>0.04</v>
      </c>
    </row>
    <row r="279" spans="2:4" ht="16.5" hidden="1" thickBot="1" x14ac:dyDescent="0.3">
      <c r="B279" s="18">
        <v>13</v>
      </c>
      <c r="C279" s="19">
        <v>7.0000000000000007E-2</v>
      </c>
      <c r="D279" s="21">
        <v>0.05</v>
      </c>
    </row>
    <row r="280" spans="2:4" ht="16.5" hidden="1" thickBot="1" x14ac:dyDescent="0.3">
      <c r="B280" s="16">
        <v>14</v>
      </c>
      <c r="C280" s="19">
        <v>7.0000000000000007E-2</v>
      </c>
      <c r="D280" s="21">
        <v>0.05</v>
      </c>
    </row>
    <row r="281" spans="2:4" ht="16.5" hidden="1" thickBot="1" x14ac:dyDescent="0.3">
      <c r="B281" s="18">
        <v>15</v>
      </c>
      <c r="C281" s="19">
        <v>0.08</v>
      </c>
      <c r="D281" s="21">
        <v>0.05</v>
      </c>
    </row>
    <row r="282" spans="2:4" ht="16.5" hidden="1" thickBot="1" x14ac:dyDescent="0.3">
      <c r="B282" s="16">
        <v>16</v>
      </c>
      <c r="C282" s="19">
        <v>0.08</v>
      </c>
      <c r="D282" s="21">
        <v>0.06</v>
      </c>
    </row>
    <row r="283" spans="2:4" ht="16.5" hidden="1" thickBot="1" x14ac:dyDescent="0.3">
      <c r="B283" s="18">
        <v>17</v>
      </c>
      <c r="C283" s="19">
        <v>0.09</v>
      </c>
      <c r="D283" s="21">
        <v>0.06</v>
      </c>
    </row>
    <row r="284" spans="2:4" ht="16.5" hidden="1" thickBot="1" x14ac:dyDescent="0.3">
      <c r="B284" s="16">
        <v>18</v>
      </c>
      <c r="C284" s="19">
        <v>0.09</v>
      </c>
      <c r="D284" s="21">
        <v>0.06</v>
      </c>
    </row>
    <row r="285" spans="2:4" ht="16.5" hidden="1" thickBot="1" x14ac:dyDescent="0.3">
      <c r="B285" s="18">
        <v>19</v>
      </c>
      <c r="C285" s="19">
        <v>0.1</v>
      </c>
      <c r="D285" s="21">
        <v>7.0000000000000007E-2</v>
      </c>
    </row>
    <row r="286" spans="2:4" ht="16.5" hidden="1" thickBot="1" x14ac:dyDescent="0.3">
      <c r="B286" s="16">
        <v>20</v>
      </c>
      <c r="C286" s="17">
        <v>0.1</v>
      </c>
      <c r="D286" s="21">
        <v>7.0000000000000007E-2</v>
      </c>
    </row>
    <row r="287" spans="2:4" ht="16.5" hidden="1" thickBot="1" x14ac:dyDescent="0.3">
      <c r="B287" s="18">
        <v>21</v>
      </c>
      <c r="C287" s="17">
        <v>0.11</v>
      </c>
      <c r="D287" s="21">
        <v>7.0000000000000007E-2</v>
      </c>
    </row>
    <row r="288" spans="2:4" ht="16.5" hidden="1" thickBot="1" x14ac:dyDescent="0.3">
      <c r="B288" s="16">
        <v>22</v>
      </c>
      <c r="C288" s="17">
        <v>0.11</v>
      </c>
      <c r="D288" s="21">
        <v>0.08</v>
      </c>
    </row>
    <row r="289" spans="2:4" ht="16.5" hidden="1" thickBot="1" x14ac:dyDescent="0.3">
      <c r="B289" s="18">
        <v>23</v>
      </c>
      <c r="C289" s="17">
        <v>0.12</v>
      </c>
      <c r="D289" s="21">
        <v>0.08</v>
      </c>
    </row>
    <row r="290" spans="2:4" ht="16.5" hidden="1" thickBot="1" x14ac:dyDescent="0.3">
      <c r="B290" s="16">
        <v>24</v>
      </c>
      <c r="C290" s="17">
        <v>0.12</v>
      </c>
      <c r="D290" s="21">
        <v>0.08</v>
      </c>
    </row>
    <row r="291" spans="2:4" ht="16.5" hidden="1" thickBot="1" x14ac:dyDescent="0.3">
      <c r="B291" s="18">
        <v>25</v>
      </c>
      <c r="C291" s="17">
        <v>0.13</v>
      </c>
      <c r="D291" s="21">
        <v>0.09</v>
      </c>
    </row>
    <row r="292" spans="2:4" ht="16.5" hidden="1" thickBot="1" x14ac:dyDescent="0.3">
      <c r="B292" s="16">
        <v>26</v>
      </c>
      <c r="C292" s="17">
        <v>0.13</v>
      </c>
      <c r="D292" s="21">
        <v>0.09</v>
      </c>
    </row>
    <row r="293" spans="2:4" ht="16.5" hidden="1" thickBot="1" x14ac:dyDescent="0.3">
      <c r="B293" s="18">
        <v>27</v>
      </c>
      <c r="C293" s="17">
        <v>0.14000000000000001</v>
      </c>
      <c r="D293" s="21">
        <v>0.09</v>
      </c>
    </row>
    <row r="294" spans="2:4" ht="16.5" hidden="1" thickBot="1" x14ac:dyDescent="0.3">
      <c r="B294" s="16">
        <v>28</v>
      </c>
      <c r="C294" s="17">
        <v>0.14000000000000001</v>
      </c>
      <c r="D294" s="21">
        <v>0.1</v>
      </c>
    </row>
    <row r="295" spans="2:4" ht="16.5" hidden="1" thickBot="1" x14ac:dyDescent="0.3">
      <c r="B295" s="18">
        <v>29</v>
      </c>
      <c r="C295" s="17">
        <v>0.15</v>
      </c>
      <c r="D295" s="21">
        <v>0.1</v>
      </c>
    </row>
    <row r="296" spans="2:4" ht="16.5" hidden="1" thickBot="1" x14ac:dyDescent="0.3">
      <c r="B296" s="16">
        <v>30</v>
      </c>
      <c r="C296" s="17">
        <v>0.15</v>
      </c>
      <c r="D296" s="21">
        <v>0.1</v>
      </c>
    </row>
    <row r="297" spans="2:4" ht="16.5" hidden="1" thickBot="1" x14ac:dyDescent="0.3">
      <c r="B297" s="18">
        <v>31</v>
      </c>
      <c r="C297" s="17">
        <v>0.16</v>
      </c>
      <c r="D297" s="21">
        <v>0.11</v>
      </c>
    </row>
    <row r="298" spans="2:4" ht="16.5" hidden="1" thickBot="1" x14ac:dyDescent="0.3">
      <c r="B298" s="16">
        <v>32</v>
      </c>
      <c r="C298" s="17">
        <v>0.16</v>
      </c>
      <c r="D298" s="21">
        <v>0.11</v>
      </c>
    </row>
    <row r="299" spans="2:4" ht="16.5" hidden="1" thickBot="1" x14ac:dyDescent="0.3">
      <c r="B299" s="18">
        <v>33</v>
      </c>
      <c r="C299" s="17">
        <v>0.17</v>
      </c>
      <c r="D299" s="21">
        <v>0.11</v>
      </c>
    </row>
    <row r="300" spans="2:4" ht="16.5" hidden="1" thickBot="1" x14ac:dyDescent="0.3">
      <c r="B300" s="16">
        <v>34</v>
      </c>
      <c r="C300" s="17">
        <v>0.17</v>
      </c>
      <c r="D300" s="21">
        <v>0.12</v>
      </c>
    </row>
    <row r="301" spans="2:4" ht="16.5" hidden="1" thickBot="1" x14ac:dyDescent="0.3">
      <c r="B301" s="18">
        <v>35</v>
      </c>
      <c r="C301" s="17">
        <v>0.18</v>
      </c>
      <c r="D301" s="21">
        <v>0.12</v>
      </c>
    </row>
    <row r="302" spans="2:4" ht="16.5" hidden="1" thickBot="1" x14ac:dyDescent="0.3">
      <c r="B302" s="16">
        <v>36</v>
      </c>
      <c r="C302" s="17">
        <v>0.18</v>
      </c>
      <c r="D302" s="21">
        <v>0.12</v>
      </c>
    </row>
    <row r="303" spans="2:4" ht="16.5" hidden="1" thickBot="1" x14ac:dyDescent="0.3">
      <c r="B303" s="18">
        <v>37</v>
      </c>
      <c r="C303" s="17">
        <v>0.19</v>
      </c>
      <c r="D303" s="21">
        <v>0.12</v>
      </c>
    </row>
    <row r="304" spans="2:4" ht="16.5" hidden="1" thickBot="1" x14ac:dyDescent="0.3">
      <c r="B304" s="16">
        <v>38</v>
      </c>
      <c r="C304" s="17">
        <v>0.19</v>
      </c>
      <c r="D304" s="21">
        <v>0.12</v>
      </c>
    </row>
    <row r="305" spans="2:4" ht="16.5" hidden="1" thickBot="1" x14ac:dyDescent="0.3">
      <c r="B305" s="18">
        <v>39</v>
      </c>
      <c r="C305" s="17">
        <v>0.2</v>
      </c>
      <c r="D305" s="21">
        <v>0.12</v>
      </c>
    </row>
    <row r="306" spans="2:4" ht="16.5" hidden="1" thickBot="1" x14ac:dyDescent="0.3">
      <c r="B306" s="16">
        <v>40</v>
      </c>
      <c r="C306" s="17">
        <v>0.2</v>
      </c>
      <c r="D306" s="21">
        <v>0.12</v>
      </c>
    </row>
    <row r="307" spans="2:4" ht="16.5" hidden="1" thickBot="1" x14ac:dyDescent="0.3">
      <c r="B307" s="18">
        <v>41</v>
      </c>
      <c r="C307" s="17">
        <v>0.21</v>
      </c>
      <c r="D307" s="21">
        <v>0.12</v>
      </c>
    </row>
    <row r="308" spans="2:4" ht="16.5" hidden="1" thickBot="1" x14ac:dyDescent="0.3">
      <c r="B308" s="16">
        <v>42</v>
      </c>
      <c r="C308" s="21">
        <v>0.21</v>
      </c>
      <c r="D308" s="21">
        <v>0.12</v>
      </c>
    </row>
    <row r="309" spans="2:4" ht="16.5" hidden="1" thickBot="1" x14ac:dyDescent="0.3">
      <c r="B309" s="18">
        <v>43</v>
      </c>
      <c r="C309" s="17">
        <v>0.22</v>
      </c>
      <c r="D309" s="17">
        <v>0.12</v>
      </c>
    </row>
    <row r="310" spans="2:4" hidden="1" x14ac:dyDescent="0.25"/>
    <row r="311" spans="2:4" hidden="1" x14ac:dyDescent="0.25"/>
    <row r="312" spans="2:4" hidden="1" x14ac:dyDescent="0.25"/>
    <row r="313" spans="2:4" hidden="1" x14ac:dyDescent="0.25"/>
    <row r="314" spans="2:4" hidden="1" x14ac:dyDescent="0.25"/>
    <row r="315" spans="2:4" hidden="1" x14ac:dyDescent="0.25"/>
    <row r="316" spans="2:4" hidden="1" x14ac:dyDescent="0.25"/>
    <row r="317" spans="2:4" hidden="1" x14ac:dyDescent="0.25"/>
    <row r="318" spans="2:4" hidden="1" x14ac:dyDescent="0.25"/>
    <row r="319" spans="2:4" hidden="1" x14ac:dyDescent="0.25"/>
    <row r="320" spans="2: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4">
    <mergeCell ref="D92:F92"/>
    <mergeCell ref="B73:C73"/>
    <mergeCell ref="B91:F91"/>
    <mergeCell ref="E112:G112"/>
    <mergeCell ref="B109:E109"/>
    <mergeCell ref="C111:G111"/>
    <mergeCell ref="D99:E99"/>
    <mergeCell ref="C103:E103"/>
    <mergeCell ref="C104:E104"/>
    <mergeCell ref="D106:E106"/>
    <mergeCell ref="B108:E108"/>
    <mergeCell ref="C101:E101"/>
    <mergeCell ref="D98:E98"/>
    <mergeCell ref="M63:M64"/>
    <mergeCell ref="H39:H42"/>
    <mergeCell ref="B41:E41"/>
    <mergeCell ref="H46:H48"/>
    <mergeCell ref="B55:F55"/>
    <mergeCell ref="E63:F64"/>
    <mergeCell ref="B43:E43"/>
    <mergeCell ref="F46:F48"/>
    <mergeCell ref="G46:G48"/>
    <mergeCell ref="G63:G64"/>
    <mergeCell ref="A39:A42"/>
    <mergeCell ref="B39:E40"/>
    <mergeCell ref="F39:G42"/>
    <mergeCell ref="C32:F32"/>
    <mergeCell ref="C49:F49"/>
    <mergeCell ref="A46:A48"/>
    <mergeCell ref="B46:B48"/>
    <mergeCell ref="C46:C48"/>
    <mergeCell ref="D46:D48"/>
    <mergeCell ref="E46:E48"/>
    <mergeCell ref="A24:A27"/>
    <mergeCell ref="C17:F17"/>
    <mergeCell ref="C1:H1"/>
    <mergeCell ref="A3:H3"/>
    <mergeCell ref="A4:H4"/>
    <mergeCell ref="A5:H5"/>
    <mergeCell ref="A9:A12"/>
    <mergeCell ref="B9:E10"/>
    <mergeCell ref="F9:G12"/>
    <mergeCell ref="H9:H12"/>
    <mergeCell ref="B11:E11"/>
    <mergeCell ref="F24:G27"/>
    <mergeCell ref="B24:E25"/>
    <mergeCell ref="H24:H27"/>
    <mergeCell ref="B26:E26"/>
    <mergeCell ref="B28:E28"/>
    <mergeCell ref="D95:E95"/>
    <mergeCell ref="C96:E96"/>
    <mergeCell ref="B13:E13"/>
    <mergeCell ref="C14:C15"/>
    <mergeCell ref="B74:C74"/>
    <mergeCell ref="E79:F79"/>
    <mergeCell ref="B84:G84"/>
    <mergeCell ref="E74:F74"/>
    <mergeCell ref="E75:F75"/>
    <mergeCell ref="E76:F76"/>
    <mergeCell ref="E77:F77"/>
    <mergeCell ref="E78:F78"/>
    <mergeCell ref="D66:E66"/>
    <mergeCell ref="E86:F87"/>
    <mergeCell ref="G86:G87"/>
  </mergeCells>
  <conditionalFormatting sqref="B2 D37">
    <cfRule type="expression" dxfId="3266" priority="26">
      <formula>#REF!=#REF!</formula>
    </cfRule>
  </conditionalFormatting>
  <conditionalFormatting sqref="B13 F13">
    <cfRule type="expression" dxfId="3265" priority="20">
      <formula>$G$13=$F$13</formula>
    </cfRule>
  </conditionalFormatting>
  <conditionalFormatting sqref="B28">
    <cfRule type="expression" dxfId="3264" priority="10">
      <formula>$G$13=$F$13</formula>
    </cfRule>
  </conditionalFormatting>
  <conditionalFormatting sqref="B43">
    <cfRule type="expression" dxfId="3263" priority="9">
      <formula>$G$13=$F$13</formula>
    </cfRule>
  </conditionalFormatting>
  <conditionalFormatting sqref="B28:F28">
    <cfRule type="expression" dxfId="3262" priority="18">
      <formula>$G$28=$F$28</formula>
    </cfRule>
  </conditionalFormatting>
  <conditionalFormatting sqref="B43:G43">
    <cfRule type="expression" dxfId="3261" priority="14">
      <formula>$G$43=$F$43</formula>
    </cfRule>
  </conditionalFormatting>
  <conditionalFormatting sqref="C14 D15:F15">
    <cfRule type="expression" dxfId="3260" priority="24">
      <formula>$G$15=$F$15</formula>
    </cfRule>
  </conditionalFormatting>
  <conditionalFormatting sqref="C87">
    <cfRule type="expression" dxfId="3259" priority="1">
      <formula>$L86&gt;1</formula>
    </cfRule>
    <cfRule type="expression" dxfId="3258" priority="3">
      <formula>$L86&lt;1</formula>
    </cfRule>
  </conditionalFormatting>
  <conditionalFormatting sqref="C14:F14">
    <cfRule type="expression" dxfId="3257" priority="25">
      <formula>$G$14=$F$14</formula>
    </cfRule>
  </conditionalFormatting>
  <conditionalFormatting sqref="C16:F16">
    <cfRule type="expression" dxfId="3256" priority="23">
      <formula>$G$16=$F$16</formula>
    </cfRule>
  </conditionalFormatting>
  <conditionalFormatting sqref="C29:F29">
    <cfRule type="expression" dxfId="3255" priority="17">
      <formula>$G$29=$F$29</formula>
    </cfRule>
  </conditionalFormatting>
  <conditionalFormatting sqref="C30:F30">
    <cfRule type="expression" dxfId="3254" priority="16">
      <formula>$G$30=$F$30</formula>
    </cfRule>
  </conditionalFormatting>
  <conditionalFormatting sqref="C31:F31">
    <cfRule type="expression" dxfId="3253" priority="15">
      <formula>$G$31=$F$31</formula>
    </cfRule>
  </conditionalFormatting>
  <conditionalFormatting sqref="C44:F44">
    <cfRule type="expression" dxfId="3252" priority="13">
      <formula>$G$44=$F$44</formula>
    </cfRule>
  </conditionalFormatting>
  <conditionalFormatting sqref="C45:F45">
    <cfRule type="expression" dxfId="3251" priority="12">
      <formula>$G$45=$F$45</formula>
    </cfRule>
  </conditionalFormatting>
  <conditionalFormatting sqref="C46:F48">
    <cfRule type="expression" dxfId="3250" priority="11">
      <formula>$G$46=$F$46</formula>
    </cfRule>
  </conditionalFormatting>
  <conditionalFormatting sqref="D56:F56">
    <cfRule type="expression" dxfId="3249" priority="8">
      <formula>$G$56=$F$56</formula>
    </cfRule>
  </conditionalFormatting>
  <conditionalFormatting sqref="E86 G86">
    <cfRule type="expression" dxfId="3248" priority="2">
      <formula>$L86&lt;1</formula>
    </cfRule>
    <cfRule type="expression" dxfId="3247" priority="4">
      <formula>$L86&gt;1</formula>
    </cfRule>
  </conditionalFormatting>
  <conditionalFormatting sqref="G63">
    <cfRule type="expression" dxfId="3246" priority="22">
      <formula>$G$63&gt;11</formula>
    </cfRule>
  </conditionalFormatting>
  <conditionalFormatting sqref="G63:G64">
    <cfRule type="expression" dxfId="3245" priority="19">
      <formula>$G$63&lt;5</formula>
    </cfRule>
  </conditionalFormatting>
  <conditionalFormatting sqref="G69">
    <cfRule type="expression" dxfId="3244" priority="7">
      <formula>$G$43=$F$43</formula>
    </cfRule>
  </conditionalFormatting>
  <conditionalFormatting sqref="M63:M64">
    <cfRule type="expression" dxfId="3243" priority="21">
      <formula>$H$16&gt;150</formula>
    </cfRule>
  </conditionalFormatting>
  <hyperlinks>
    <hyperlink ref="B6" location="'TABLE DES MATIERES'!A1" display="Retour à l'index" xr:uid="{9119B930-3BFC-43BB-A413-BA45478A16A3}"/>
    <hyperlink ref="B111" location="'TABLE DES MATIERES'!A1" display="Retour à l'index" xr:uid="{0F9DB0EA-5B6A-40CA-A4BF-438803525859}"/>
  </hyperlinks>
  <pageMargins left="0.25" right="0.25" top="0.75" bottom="0.75" header="0.3" footer="0.3"/>
  <pageSetup paperSize="8" orientation="landscape" horizontalDpi="4294967293" verticalDpi="0" r:id="rId1"/>
  <rowBreaks count="2" manualBreakCount="2">
    <brk id="7" max="16383" man="1"/>
    <brk id="19" max="16383" man="1"/>
  </rowBreaks>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3587-BC04-4758-86D8-D874100FC282}">
  <sheetPr codeName="Feuil8"/>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VLOOKUP(G97,Tableau146726272829[],3)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49" spans="2:4" x14ac:dyDescent="0.25">
      <c r="B249" t="s">
        <v>110</v>
      </c>
      <c r="C249" t="s">
        <v>111</v>
      </c>
      <c r="D249" t="s">
        <v>127</v>
      </c>
    </row>
    <row r="250" spans="2:4" ht="16.5" hidden="1" thickBot="1" x14ac:dyDescent="0.3">
      <c r="B250" s="16">
        <v>0</v>
      </c>
      <c r="C250" s="17">
        <v>0</v>
      </c>
      <c r="D250" s="21">
        <v>0</v>
      </c>
    </row>
    <row r="251" spans="2:4" ht="16.5" hidden="1" thickBot="1" x14ac:dyDescent="0.3">
      <c r="B251" s="18">
        <v>1</v>
      </c>
      <c r="C251" s="19">
        <v>0.01</v>
      </c>
      <c r="D251" s="21">
        <v>0.01</v>
      </c>
    </row>
    <row r="252" spans="2:4" ht="16.5" hidden="1" thickBot="1" x14ac:dyDescent="0.3">
      <c r="B252" s="16">
        <v>2</v>
      </c>
      <c r="C252" s="19">
        <v>0.01</v>
      </c>
      <c r="D252" s="21">
        <v>0.01</v>
      </c>
    </row>
    <row r="253" spans="2:4" ht="16.5" hidden="1" thickBot="1" x14ac:dyDescent="0.3">
      <c r="B253" s="18">
        <v>3</v>
      </c>
      <c r="C253" s="19">
        <v>0.02</v>
      </c>
      <c r="D253" s="21">
        <v>0.01</v>
      </c>
    </row>
    <row r="254" spans="2:4" ht="16.5" hidden="1" thickBot="1" x14ac:dyDescent="0.3">
      <c r="B254" s="16">
        <v>4</v>
      </c>
      <c r="C254" s="19">
        <v>0.02</v>
      </c>
      <c r="D254" s="21">
        <v>0.02</v>
      </c>
    </row>
    <row r="255" spans="2:4" ht="16.5" hidden="1" thickBot="1" x14ac:dyDescent="0.3">
      <c r="B255" s="18">
        <v>5</v>
      </c>
      <c r="C255" s="19">
        <v>0.03</v>
      </c>
      <c r="D255" s="21">
        <v>0.02</v>
      </c>
    </row>
    <row r="256" spans="2:4" ht="16.5" hidden="1" thickBot="1" x14ac:dyDescent="0.3">
      <c r="B256" s="16">
        <v>6</v>
      </c>
      <c r="C256" s="19">
        <v>0.03</v>
      </c>
      <c r="D256" s="21">
        <v>0.02</v>
      </c>
    </row>
    <row r="257" spans="2:4" ht="16.5" hidden="1" thickBot="1" x14ac:dyDescent="0.3">
      <c r="B257" s="18">
        <v>7</v>
      </c>
      <c r="C257" s="19">
        <v>0.04</v>
      </c>
      <c r="D257" s="21">
        <v>0.03</v>
      </c>
    </row>
    <row r="258" spans="2:4" ht="16.5" hidden="1" thickBot="1" x14ac:dyDescent="0.3">
      <c r="B258" s="16">
        <v>8</v>
      </c>
      <c r="C258" s="19">
        <v>0.04</v>
      </c>
      <c r="D258" s="21">
        <v>0.03</v>
      </c>
    </row>
    <row r="259" spans="2:4" ht="16.5" hidden="1" thickBot="1" x14ac:dyDescent="0.3">
      <c r="B259" s="18">
        <v>9</v>
      </c>
      <c r="C259" s="19">
        <v>0.05</v>
      </c>
      <c r="D259" s="21">
        <v>0.03</v>
      </c>
    </row>
    <row r="260" spans="2:4" ht="16.5" hidden="1" thickBot="1" x14ac:dyDescent="0.3">
      <c r="B260" s="16">
        <v>10</v>
      </c>
      <c r="C260" s="19">
        <v>0.05</v>
      </c>
      <c r="D260" s="21">
        <v>0.04</v>
      </c>
    </row>
    <row r="261" spans="2:4" ht="16.5" hidden="1" thickBot="1" x14ac:dyDescent="0.3">
      <c r="B261" s="18">
        <v>11</v>
      </c>
      <c r="C261" s="19">
        <v>0.06</v>
      </c>
      <c r="D261" s="21">
        <v>0.04</v>
      </c>
    </row>
    <row r="262" spans="2:4" ht="16.5" hidden="1" thickBot="1" x14ac:dyDescent="0.3">
      <c r="B262" s="16">
        <v>12</v>
      </c>
      <c r="C262" s="19">
        <v>0.06</v>
      </c>
      <c r="D262" s="21">
        <v>0.04</v>
      </c>
    </row>
    <row r="263" spans="2:4" ht="16.5" hidden="1" thickBot="1" x14ac:dyDescent="0.3">
      <c r="B263" s="18">
        <v>13</v>
      </c>
      <c r="C263" s="19">
        <v>7.0000000000000007E-2</v>
      </c>
      <c r="D263" s="21">
        <v>0.05</v>
      </c>
    </row>
    <row r="264" spans="2:4" ht="16.5" hidden="1" thickBot="1" x14ac:dyDescent="0.3">
      <c r="B264" s="16">
        <v>14</v>
      </c>
      <c r="C264" s="19">
        <v>7.0000000000000007E-2</v>
      </c>
      <c r="D264" s="21">
        <v>0.05</v>
      </c>
    </row>
    <row r="265" spans="2:4" ht="16.5" hidden="1" thickBot="1" x14ac:dyDescent="0.3">
      <c r="B265" s="18">
        <v>15</v>
      </c>
      <c r="C265" s="19">
        <v>0.08</v>
      </c>
      <c r="D265" s="21">
        <v>0.05</v>
      </c>
    </row>
    <row r="266" spans="2:4" ht="16.5" hidden="1" thickBot="1" x14ac:dyDescent="0.3">
      <c r="B266" s="16">
        <v>16</v>
      </c>
      <c r="C266" s="19">
        <v>0.08</v>
      </c>
      <c r="D266" s="21">
        <v>0.06</v>
      </c>
    </row>
    <row r="267" spans="2:4" ht="16.5" hidden="1" thickBot="1" x14ac:dyDescent="0.3">
      <c r="B267" s="18">
        <v>17</v>
      </c>
      <c r="C267" s="19">
        <v>0.09</v>
      </c>
      <c r="D267" s="21">
        <v>0.06</v>
      </c>
    </row>
    <row r="268" spans="2:4" ht="16.5" hidden="1" thickBot="1" x14ac:dyDescent="0.3">
      <c r="B268" s="16">
        <v>18</v>
      </c>
      <c r="C268" s="19">
        <v>0.09</v>
      </c>
      <c r="D268" s="21">
        <v>0.06</v>
      </c>
    </row>
    <row r="269" spans="2:4" ht="16.5" hidden="1" thickBot="1" x14ac:dyDescent="0.3">
      <c r="B269" s="18">
        <v>19</v>
      </c>
      <c r="C269" s="19">
        <v>0.1</v>
      </c>
      <c r="D269" s="21">
        <v>7.0000000000000007E-2</v>
      </c>
    </row>
    <row r="270" spans="2:4" ht="16.5" hidden="1" thickBot="1" x14ac:dyDescent="0.3">
      <c r="B270" s="16">
        <v>20</v>
      </c>
      <c r="C270" s="17">
        <v>0.1</v>
      </c>
      <c r="D270" s="21">
        <v>7.0000000000000007E-2</v>
      </c>
    </row>
    <row r="271" spans="2:4" ht="16.5" hidden="1" thickBot="1" x14ac:dyDescent="0.3">
      <c r="B271" s="18">
        <v>21</v>
      </c>
      <c r="C271" s="17">
        <v>0.11</v>
      </c>
      <c r="D271" s="21">
        <v>7.0000000000000007E-2</v>
      </c>
    </row>
    <row r="272" spans="2:4" ht="16.5" hidden="1" thickBot="1" x14ac:dyDescent="0.3">
      <c r="B272" s="16">
        <v>22</v>
      </c>
      <c r="C272" s="17">
        <v>0.11</v>
      </c>
      <c r="D272" s="21">
        <v>0.08</v>
      </c>
    </row>
    <row r="273" spans="2:4" ht="16.5" hidden="1" thickBot="1" x14ac:dyDescent="0.3">
      <c r="B273" s="18">
        <v>23</v>
      </c>
      <c r="C273" s="17">
        <v>0.12</v>
      </c>
      <c r="D273" s="21">
        <v>0.08</v>
      </c>
    </row>
    <row r="274" spans="2:4" ht="16.5" hidden="1" thickBot="1" x14ac:dyDescent="0.3">
      <c r="B274" s="16">
        <v>24</v>
      </c>
      <c r="C274" s="17">
        <v>0.12</v>
      </c>
      <c r="D274" s="21">
        <v>0.08</v>
      </c>
    </row>
    <row r="275" spans="2:4" ht="16.5" hidden="1" thickBot="1" x14ac:dyDescent="0.3">
      <c r="B275" s="18">
        <v>25</v>
      </c>
      <c r="C275" s="17">
        <v>0.13</v>
      </c>
      <c r="D275" s="21">
        <v>0.09</v>
      </c>
    </row>
    <row r="276" spans="2:4" ht="16.5" hidden="1" thickBot="1" x14ac:dyDescent="0.3">
      <c r="B276" s="16">
        <v>26</v>
      </c>
      <c r="C276" s="17">
        <v>0.13</v>
      </c>
      <c r="D276" s="21">
        <v>0.09</v>
      </c>
    </row>
    <row r="277" spans="2:4" ht="16.5" hidden="1" thickBot="1" x14ac:dyDescent="0.3">
      <c r="B277" s="18">
        <v>27</v>
      </c>
      <c r="C277" s="17">
        <v>0.14000000000000001</v>
      </c>
      <c r="D277" s="21">
        <v>0.09</v>
      </c>
    </row>
    <row r="278" spans="2:4" ht="16.5" hidden="1" thickBot="1" x14ac:dyDescent="0.3">
      <c r="B278" s="16">
        <v>28</v>
      </c>
      <c r="C278" s="17">
        <v>0.14000000000000001</v>
      </c>
      <c r="D278" s="21">
        <v>0.1</v>
      </c>
    </row>
    <row r="279" spans="2:4" ht="16.5" hidden="1" thickBot="1" x14ac:dyDescent="0.3">
      <c r="B279" s="18">
        <v>29</v>
      </c>
      <c r="C279" s="17">
        <v>0.15</v>
      </c>
      <c r="D279" s="21">
        <v>0.1</v>
      </c>
    </row>
    <row r="280" spans="2:4" ht="16.5" hidden="1" thickBot="1" x14ac:dyDescent="0.3">
      <c r="B280" s="16">
        <v>30</v>
      </c>
      <c r="C280" s="17">
        <v>0.15</v>
      </c>
      <c r="D280" s="21">
        <v>0.1</v>
      </c>
    </row>
    <row r="281" spans="2:4" ht="16.5" hidden="1" thickBot="1" x14ac:dyDescent="0.3">
      <c r="B281" s="18">
        <v>31</v>
      </c>
      <c r="C281" s="17">
        <v>0.16</v>
      </c>
      <c r="D281" s="21">
        <v>0.11</v>
      </c>
    </row>
    <row r="282" spans="2:4" ht="16.5" hidden="1" thickBot="1" x14ac:dyDescent="0.3">
      <c r="B282" s="16">
        <v>32</v>
      </c>
      <c r="C282" s="17">
        <v>0.16</v>
      </c>
      <c r="D282" s="21">
        <v>0.11</v>
      </c>
    </row>
    <row r="283" spans="2:4" ht="16.5" hidden="1" thickBot="1" x14ac:dyDescent="0.3">
      <c r="B283" s="18">
        <v>33</v>
      </c>
      <c r="C283" s="17">
        <v>0.17</v>
      </c>
      <c r="D283" s="21">
        <v>0.11</v>
      </c>
    </row>
    <row r="284" spans="2:4" ht="16.5" hidden="1" thickBot="1" x14ac:dyDescent="0.3">
      <c r="B284" s="16">
        <v>34</v>
      </c>
      <c r="C284" s="17">
        <v>0.17</v>
      </c>
      <c r="D284" s="21">
        <v>0.12</v>
      </c>
    </row>
    <row r="285" spans="2:4" ht="16.5" hidden="1" thickBot="1" x14ac:dyDescent="0.3">
      <c r="B285" s="18">
        <v>35</v>
      </c>
      <c r="C285" s="17">
        <v>0.18</v>
      </c>
      <c r="D285" s="21">
        <v>0.12</v>
      </c>
    </row>
    <row r="286" spans="2:4" ht="16.5" hidden="1" thickBot="1" x14ac:dyDescent="0.3">
      <c r="B286" s="16">
        <v>36</v>
      </c>
      <c r="C286" s="17">
        <v>0.18</v>
      </c>
      <c r="D286" s="21">
        <v>0.12</v>
      </c>
    </row>
    <row r="287" spans="2:4" ht="16.5" hidden="1" thickBot="1" x14ac:dyDescent="0.3">
      <c r="B287" s="18">
        <v>37</v>
      </c>
      <c r="C287" s="17">
        <v>0.19</v>
      </c>
      <c r="D287" s="21">
        <v>0.12</v>
      </c>
    </row>
    <row r="288" spans="2:4" ht="16.5" hidden="1" thickBot="1" x14ac:dyDescent="0.3">
      <c r="B288" s="16">
        <v>38</v>
      </c>
      <c r="C288" s="17">
        <v>0.19</v>
      </c>
      <c r="D288" s="21">
        <v>0.12</v>
      </c>
    </row>
    <row r="289" spans="2:4" ht="16.5" hidden="1" thickBot="1" x14ac:dyDescent="0.3">
      <c r="B289" s="18">
        <v>39</v>
      </c>
      <c r="C289" s="17">
        <v>0.2</v>
      </c>
      <c r="D289" s="21">
        <v>0.12</v>
      </c>
    </row>
    <row r="290" spans="2:4" ht="16.5" hidden="1" thickBot="1" x14ac:dyDescent="0.3">
      <c r="B290" s="16">
        <v>40</v>
      </c>
      <c r="C290" s="17">
        <v>0.2</v>
      </c>
      <c r="D290" s="21">
        <v>0.12</v>
      </c>
    </row>
    <row r="291" spans="2:4" ht="16.5" hidden="1" thickBot="1" x14ac:dyDescent="0.3">
      <c r="B291" s="18">
        <v>41</v>
      </c>
      <c r="C291" s="17">
        <v>0.21</v>
      </c>
      <c r="D291" s="21">
        <v>0.12</v>
      </c>
    </row>
    <row r="292" spans="2:4" ht="16.5" hidden="1" thickBot="1" x14ac:dyDescent="0.3">
      <c r="B292" s="16">
        <v>42</v>
      </c>
      <c r="C292" s="21">
        <v>0.21</v>
      </c>
      <c r="D292" s="21">
        <v>0.12</v>
      </c>
    </row>
    <row r="293" spans="2:4" ht="16.5" hidden="1" thickBot="1" x14ac:dyDescent="0.3">
      <c r="B293" s="18">
        <v>43</v>
      </c>
      <c r="C293" s="17">
        <v>0.22</v>
      </c>
      <c r="D293" s="17">
        <v>0.12</v>
      </c>
    </row>
    <row r="294" spans="2:4" hidden="1" x14ac:dyDescent="0.25"/>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43:G143"/>
    <mergeCell ref="C135:E135"/>
    <mergeCell ref="C136:E136"/>
    <mergeCell ref="D138:E138"/>
    <mergeCell ref="B140:E140"/>
    <mergeCell ref="B141:E141"/>
    <mergeCell ref="C133:E133"/>
    <mergeCell ref="B116:G116"/>
    <mergeCell ref="E118:F119"/>
    <mergeCell ref="G118:G119"/>
    <mergeCell ref="B123:F123"/>
    <mergeCell ref="D124:F124"/>
    <mergeCell ref="D97:E97"/>
    <mergeCell ref="D127:E127"/>
    <mergeCell ref="C128:E128"/>
    <mergeCell ref="D130:E130"/>
    <mergeCell ref="D131:E131"/>
    <mergeCell ref="E109:F109"/>
    <mergeCell ref="B105:C105"/>
    <mergeCell ref="E108:F108"/>
    <mergeCell ref="E110:F110"/>
    <mergeCell ref="E111:F111"/>
    <mergeCell ref="B106:C106"/>
    <mergeCell ref="E106:F106"/>
    <mergeCell ref="E107:F107"/>
    <mergeCell ref="G94:G95"/>
    <mergeCell ref="M94:M95"/>
    <mergeCell ref="B59:E59"/>
    <mergeCell ref="B71:E72"/>
    <mergeCell ref="F71:G74"/>
    <mergeCell ref="H71:H74"/>
    <mergeCell ref="B73:E73"/>
    <mergeCell ref="B75:E75"/>
    <mergeCell ref="C63:F63"/>
    <mergeCell ref="B76:B77"/>
    <mergeCell ref="B84:F84"/>
    <mergeCell ref="D86:D88"/>
    <mergeCell ref="E94:F95"/>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3242" priority="26">
      <formula>$G$60=$F$60</formula>
    </cfRule>
  </conditionalFormatting>
  <conditionalFormatting sqref="B13">
    <cfRule type="expression" dxfId="3241" priority="25">
      <formula>#REF!=#REF!</formula>
    </cfRule>
  </conditionalFormatting>
  <conditionalFormatting sqref="B27">
    <cfRule type="expression" dxfId="3240" priority="24">
      <formula>#REF!=#REF!</formula>
    </cfRule>
  </conditionalFormatting>
  <conditionalFormatting sqref="B42">
    <cfRule type="expression" dxfId="3239" priority="22">
      <formula>#REF!=#REF!</formula>
    </cfRule>
  </conditionalFormatting>
  <conditionalFormatting sqref="B59">
    <cfRule type="expression" dxfId="3238" priority="21">
      <formula>#REF!=#REF!</formula>
    </cfRule>
  </conditionalFormatting>
  <conditionalFormatting sqref="B75">
    <cfRule type="expression" dxfId="3237" priority="23">
      <formula>#REF!=#REF!</formula>
    </cfRule>
  </conditionalFormatting>
  <conditionalFormatting sqref="B76 C77:F77">
    <cfRule type="expression" dxfId="3236" priority="18">
      <formula>$G$77=$F$77</formula>
    </cfRule>
  </conditionalFormatting>
  <conditionalFormatting sqref="B76:E76">
    <cfRule type="expression" dxfId="3235" priority="19">
      <formula>$G$76=$F$76</formula>
    </cfRule>
  </conditionalFormatting>
  <conditionalFormatting sqref="B13:F13">
    <cfRule type="expression" dxfId="3234" priority="43">
      <formula>$G$13=$F$13</formula>
    </cfRule>
  </conditionalFormatting>
  <conditionalFormatting sqref="B14:F14">
    <cfRule type="expression" dxfId="3233" priority="42">
      <formula>$G$14=$F$14</formula>
    </cfRule>
  </conditionalFormatting>
  <conditionalFormatting sqref="B27:F27">
    <cfRule type="expression" dxfId="3232" priority="9">
      <formula>$G$27=$F$27</formula>
    </cfRule>
  </conditionalFormatting>
  <conditionalFormatting sqref="B42:F42">
    <cfRule type="expression" dxfId="3231" priority="36">
      <formula>$G$42=$F$42</formula>
    </cfRule>
  </conditionalFormatting>
  <conditionalFormatting sqref="B59:F59">
    <cfRule type="expression" dxfId="3230" priority="32">
      <formula>$G$59=$F$59</formula>
    </cfRule>
  </conditionalFormatting>
  <conditionalFormatting sqref="B75:F75">
    <cfRule type="expression" dxfId="3229" priority="20">
      <formula>$G$75=$F$75</formula>
    </cfRule>
  </conditionalFormatting>
  <conditionalFormatting sqref="B78:F78">
    <cfRule type="expression" dxfId="3228" priority="17">
      <formula>$G$78=$F$78</formula>
    </cfRule>
  </conditionalFormatting>
  <conditionalFormatting sqref="C28 D29:F29">
    <cfRule type="expression" dxfId="3227" priority="38">
      <formula>$G$29=$F$29</formula>
    </cfRule>
  </conditionalFormatting>
  <conditionalFormatting sqref="C119">
    <cfRule type="expression" dxfId="3226" priority="1">
      <formula>$L118&gt;1</formula>
    </cfRule>
    <cfRule type="expression" dxfId="3225" priority="3">
      <formula>$L118&lt;1</formula>
    </cfRule>
  </conditionalFormatting>
  <conditionalFormatting sqref="C16:F16">
    <cfRule type="expression" dxfId="3224" priority="40">
      <formula>$G$16=$F$16</formula>
    </cfRule>
  </conditionalFormatting>
  <conditionalFormatting sqref="C28:F28">
    <cfRule type="expression" dxfId="3223" priority="39">
      <formula>$G$28=$F$28</formula>
    </cfRule>
  </conditionalFormatting>
  <conditionalFormatting sqref="C30:F30">
    <cfRule type="expression" dxfId="3222" priority="37">
      <formula>$G$30=$F$30</formula>
    </cfRule>
  </conditionalFormatting>
  <conditionalFormatting sqref="C43:F43">
    <cfRule type="expression" dxfId="3221" priority="35">
      <formula>$G$43=$F$43</formula>
    </cfRule>
  </conditionalFormatting>
  <conditionalFormatting sqref="C44:F44">
    <cfRule type="expression" dxfId="3220" priority="34">
      <formula>$G$44=$F$44</formula>
    </cfRule>
  </conditionalFormatting>
  <conditionalFormatting sqref="C45:F45">
    <cfRule type="expression" dxfId="3219" priority="33">
      <formula>$G$45=$F$45</formula>
    </cfRule>
  </conditionalFormatting>
  <conditionalFormatting sqref="D22">
    <cfRule type="expression" dxfId="3218" priority="27">
      <formula>$G$60=$F$60</formula>
    </cfRule>
  </conditionalFormatting>
  <conditionalFormatting sqref="D33">
    <cfRule type="expression" dxfId="3217" priority="28">
      <formula>$G$60=$F$60</formula>
    </cfRule>
  </conditionalFormatting>
  <conditionalFormatting sqref="D86">
    <cfRule type="expression" dxfId="3216" priority="16">
      <formula>$G$87=$F$87</formula>
    </cfRule>
    <cfRule type="expression" dxfId="3215" priority="15">
      <formula>$G$88=$F$88</formula>
    </cfRule>
  </conditionalFormatting>
  <conditionalFormatting sqref="D60:F60">
    <cfRule type="expression" dxfId="3214" priority="31">
      <formula>$G$60=$F$60</formula>
    </cfRule>
  </conditionalFormatting>
  <conditionalFormatting sqref="D61:F61">
    <cfRule type="expression" dxfId="3213" priority="30">
      <formula>$G$61=$F$61</formula>
    </cfRule>
  </conditionalFormatting>
  <conditionalFormatting sqref="D62:F62">
    <cfRule type="expression" dxfId="3212" priority="29">
      <formula>$G$62=$F$62</formula>
    </cfRule>
  </conditionalFormatting>
  <conditionalFormatting sqref="D85:F85">
    <cfRule type="expression" dxfId="3211" priority="14">
      <formula>$G$85=$F$85</formula>
    </cfRule>
  </conditionalFormatting>
  <conditionalFormatting sqref="D86:F86">
    <cfRule type="expression" dxfId="3210" priority="13">
      <formula>$G$86=$F$86</formula>
    </cfRule>
  </conditionalFormatting>
  <conditionalFormatting sqref="D89:F89">
    <cfRule type="expression" dxfId="3209" priority="10">
      <formula>$G$89=$F$89</formula>
    </cfRule>
  </conditionalFormatting>
  <conditionalFormatting sqref="E14 C15:D15 F15">
    <cfRule type="expression" dxfId="3208" priority="41">
      <formula>$G$15=$F$15</formula>
    </cfRule>
  </conditionalFormatting>
  <conditionalFormatting sqref="E118 G118">
    <cfRule type="expression" dxfId="3207" priority="4">
      <formula>$L118&gt;1</formula>
    </cfRule>
    <cfRule type="expression" dxfId="3206" priority="2">
      <formula>$L118&lt;1</formula>
    </cfRule>
  </conditionalFormatting>
  <conditionalFormatting sqref="E87:F87">
    <cfRule type="expression" dxfId="3205" priority="12">
      <formula>$G$87=$F$87</formula>
    </cfRule>
  </conditionalFormatting>
  <conditionalFormatting sqref="E88:F88">
    <cfRule type="expression" dxfId="3204" priority="11">
      <formula>$G$88=$F$88</formula>
    </cfRule>
  </conditionalFormatting>
  <conditionalFormatting sqref="G94">
    <cfRule type="expression" dxfId="3203" priority="46">
      <formula>$G$94&gt;11</formula>
    </cfRule>
  </conditionalFormatting>
  <conditionalFormatting sqref="G94:G95">
    <cfRule type="expression" dxfId="3202" priority="44">
      <formula>$G$94&lt;5</formula>
    </cfRule>
  </conditionalFormatting>
  <conditionalFormatting sqref="M94:M95">
    <cfRule type="expression" dxfId="3201" priority="45">
      <formula>#REF!&gt;150</formula>
    </cfRule>
  </conditionalFormatting>
  <hyperlinks>
    <hyperlink ref="B6" location="'TABLE DES MATIERES'!A1" display="Retour à l'index" xr:uid="{E80C3574-688E-42AE-8480-0B3ED4427ED7}"/>
    <hyperlink ref="B143" location="'TABLE DES MATIERES'!A1" display="Retour à l'index" xr:uid="{B2169CFD-9203-410E-B202-F7085BFCD8D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83D5-EBCD-40BF-9C45-E1C4A0C80132}">
  <sheetPr codeName="Feuil39"/>
  <dimension ref="A1:M550"/>
  <sheetViews>
    <sheetView zoomScale="84" zoomScaleNormal="84" workbookViewId="0">
      <selection activeCell="B96" sqref="B9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hidden="1"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7:9" hidden="1" x14ac:dyDescent="0.25"/>
    <row r="251" spans="7:9" hidden="1" x14ac:dyDescent="0.25">
      <c r="G251" t="s">
        <v>110</v>
      </c>
      <c r="H251" t="s">
        <v>111</v>
      </c>
      <c r="I251" t="s">
        <v>127</v>
      </c>
    </row>
    <row r="252" spans="7:9" ht="16.5" hidden="1" thickBot="1" x14ac:dyDescent="0.3">
      <c r="G252" s="16">
        <v>0</v>
      </c>
      <c r="H252" s="17">
        <v>0</v>
      </c>
      <c r="I252" s="21">
        <v>0</v>
      </c>
    </row>
    <row r="253" spans="7:9" ht="16.5" hidden="1" thickBot="1" x14ac:dyDescent="0.3">
      <c r="G253" s="18">
        <v>1</v>
      </c>
      <c r="H253" s="19">
        <v>0.01</v>
      </c>
      <c r="I253" s="21">
        <v>0.01</v>
      </c>
    </row>
    <row r="254" spans="7:9" ht="16.5" hidden="1" thickBot="1" x14ac:dyDescent="0.3">
      <c r="G254" s="16">
        <v>2</v>
      </c>
      <c r="H254" s="19">
        <v>0.01</v>
      </c>
      <c r="I254" s="21">
        <v>0.01</v>
      </c>
    </row>
    <row r="255" spans="7:9" ht="16.5" hidden="1" thickBot="1" x14ac:dyDescent="0.3">
      <c r="G255" s="18">
        <v>3</v>
      </c>
      <c r="H255" s="19">
        <v>0.02</v>
      </c>
      <c r="I255" s="21">
        <v>0.01</v>
      </c>
    </row>
    <row r="256" spans="7:9" ht="16.5" hidden="1" thickBot="1" x14ac:dyDescent="0.3">
      <c r="G256" s="16">
        <v>4</v>
      </c>
      <c r="H256" s="19">
        <v>0.02</v>
      </c>
      <c r="I256" s="21">
        <v>0.02</v>
      </c>
    </row>
    <row r="257" spans="7:9" ht="16.5" hidden="1" thickBot="1" x14ac:dyDescent="0.3">
      <c r="G257" s="18">
        <v>5</v>
      </c>
      <c r="H257" s="19">
        <v>0.03</v>
      </c>
      <c r="I257" s="21">
        <v>0.02</v>
      </c>
    </row>
    <row r="258" spans="7:9" ht="16.5" hidden="1" thickBot="1" x14ac:dyDescent="0.3">
      <c r="G258" s="16">
        <v>6</v>
      </c>
      <c r="H258" s="19">
        <v>0.03</v>
      </c>
      <c r="I258" s="21">
        <v>0.02</v>
      </c>
    </row>
    <row r="259" spans="7:9" ht="16.5" hidden="1" thickBot="1" x14ac:dyDescent="0.3">
      <c r="G259" s="18">
        <v>7</v>
      </c>
      <c r="H259" s="19">
        <v>0.04</v>
      </c>
      <c r="I259" s="21">
        <v>0.03</v>
      </c>
    </row>
    <row r="260" spans="7:9" ht="16.5" hidden="1" thickBot="1" x14ac:dyDescent="0.3">
      <c r="G260" s="16">
        <v>8</v>
      </c>
      <c r="H260" s="19">
        <v>0.04</v>
      </c>
      <c r="I260" s="21">
        <v>0.03</v>
      </c>
    </row>
    <row r="261" spans="7:9" ht="16.5" hidden="1" thickBot="1" x14ac:dyDescent="0.3">
      <c r="G261" s="18">
        <v>9</v>
      </c>
      <c r="H261" s="19">
        <v>0.05</v>
      </c>
      <c r="I261" s="21">
        <v>0.03</v>
      </c>
    </row>
    <row r="262" spans="7:9" ht="16.5" hidden="1" thickBot="1" x14ac:dyDescent="0.3">
      <c r="G262" s="16">
        <v>10</v>
      </c>
      <c r="H262" s="19">
        <v>0.05</v>
      </c>
      <c r="I262" s="21">
        <v>0.04</v>
      </c>
    </row>
    <row r="263" spans="7:9" ht="16.5" hidden="1" thickBot="1" x14ac:dyDescent="0.3">
      <c r="G263" s="18">
        <v>11</v>
      </c>
      <c r="H263" s="19">
        <v>0.06</v>
      </c>
      <c r="I263" s="21">
        <v>0.04</v>
      </c>
    </row>
    <row r="264" spans="7:9" ht="16.5" hidden="1" thickBot="1" x14ac:dyDescent="0.3">
      <c r="G264" s="16">
        <v>12</v>
      </c>
      <c r="H264" s="19">
        <v>0.06</v>
      </c>
      <c r="I264" s="21">
        <v>0.04</v>
      </c>
    </row>
    <row r="265" spans="7:9" ht="16.5" hidden="1" thickBot="1" x14ac:dyDescent="0.3">
      <c r="G265" s="18">
        <v>13</v>
      </c>
      <c r="H265" s="19">
        <v>7.0000000000000007E-2</v>
      </c>
      <c r="I265" s="21">
        <v>0.05</v>
      </c>
    </row>
    <row r="266" spans="7:9" ht="16.5" hidden="1" thickBot="1" x14ac:dyDescent="0.3">
      <c r="G266" s="16">
        <v>14</v>
      </c>
      <c r="H266" s="19">
        <v>7.0000000000000007E-2</v>
      </c>
      <c r="I266" s="21">
        <v>0.05</v>
      </c>
    </row>
    <row r="267" spans="7:9" ht="16.5" hidden="1" thickBot="1" x14ac:dyDescent="0.3">
      <c r="G267" s="18">
        <v>15</v>
      </c>
      <c r="H267" s="19">
        <v>0.08</v>
      </c>
      <c r="I267" s="21">
        <v>0.05</v>
      </c>
    </row>
    <row r="268" spans="7:9" ht="16.5" hidden="1" thickBot="1" x14ac:dyDescent="0.3">
      <c r="G268" s="16">
        <v>16</v>
      </c>
      <c r="H268" s="19">
        <v>0.08</v>
      </c>
      <c r="I268" s="21">
        <v>0.06</v>
      </c>
    </row>
    <row r="269" spans="7:9" ht="16.5" hidden="1" thickBot="1" x14ac:dyDescent="0.3">
      <c r="G269" s="18">
        <v>17</v>
      </c>
      <c r="H269" s="19">
        <v>0.09</v>
      </c>
      <c r="I269" s="21">
        <v>0.06</v>
      </c>
    </row>
    <row r="270" spans="7:9" ht="16.5" hidden="1" thickBot="1" x14ac:dyDescent="0.3">
      <c r="G270" s="16">
        <v>18</v>
      </c>
      <c r="H270" s="19">
        <v>0.09</v>
      </c>
      <c r="I270" s="21">
        <v>0.06</v>
      </c>
    </row>
    <row r="271" spans="7:9" ht="16.5" hidden="1" thickBot="1" x14ac:dyDescent="0.3">
      <c r="G271" s="18">
        <v>19</v>
      </c>
      <c r="H271" s="19">
        <v>0.1</v>
      </c>
      <c r="I271" s="21">
        <v>7.0000000000000007E-2</v>
      </c>
    </row>
    <row r="272" spans="7:9" ht="16.5" hidden="1" thickBot="1" x14ac:dyDescent="0.3">
      <c r="G272" s="16">
        <v>20</v>
      </c>
      <c r="H272" s="17">
        <v>0.1</v>
      </c>
      <c r="I272" s="21">
        <v>7.0000000000000007E-2</v>
      </c>
    </row>
    <row r="273" spans="7:9" ht="16.5" hidden="1" thickBot="1" x14ac:dyDescent="0.3">
      <c r="G273" s="18">
        <v>21</v>
      </c>
      <c r="H273" s="17">
        <v>0.11</v>
      </c>
      <c r="I273" s="21">
        <v>7.0000000000000007E-2</v>
      </c>
    </row>
    <row r="274" spans="7:9" ht="16.5" hidden="1" thickBot="1" x14ac:dyDescent="0.3">
      <c r="G274" s="16">
        <v>22</v>
      </c>
      <c r="H274" s="17">
        <v>0.11</v>
      </c>
      <c r="I274" s="21">
        <v>0.08</v>
      </c>
    </row>
    <row r="275" spans="7:9" ht="16.5" hidden="1" thickBot="1" x14ac:dyDescent="0.3">
      <c r="G275" s="18">
        <v>23</v>
      </c>
      <c r="H275" s="17">
        <v>0.12</v>
      </c>
      <c r="I275" s="21">
        <v>0.08</v>
      </c>
    </row>
    <row r="276" spans="7:9" ht="16.5" hidden="1" thickBot="1" x14ac:dyDescent="0.3">
      <c r="G276" s="16">
        <v>24</v>
      </c>
      <c r="H276" s="17">
        <v>0.12</v>
      </c>
      <c r="I276" s="21">
        <v>0.08</v>
      </c>
    </row>
    <row r="277" spans="7:9" ht="16.5" hidden="1" thickBot="1" x14ac:dyDescent="0.3">
      <c r="G277" s="18">
        <v>25</v>
      </c>
      <c r="H277" s="17">
        <v>0.13</v>
      </c>
      <c r="I277" s="21">
        <v>0.09</v>
      </c>
    </row>
    <row r="278" spans="7:9" ht="16.5" hidden="1" thickBot="1" x14ac:dyDescent="0.3">
      <c r="G278" s="16">
        <v>26</v>
      </c>
      <c r="H278" s="17">
        <v>0.13</v>
      </c>
      <c r="I278" s="21">
        <v>0.09</v>
      </c>
    </row>
    <row r="279" spans="7:9" ht="16.5" hidden="1" thickBot="1" x14ac:dyDescent="0.3">
      <c r="G279" s="18">
        <v>27</v>
      </c>
      <c r="H279" s="17">
        <v>0.14000000000000001</v>
      </c>
      <c r="I279" s="21">
        <v>0.09</v>
      </c>
    </row>
    <row r="280" spans="7:9" ht="16.5" hidden="1" thickBot="1" x14ac:dyDescent="0.3">
      <c r="G280" s="16">
        <v>28</v>
      </c>
      <c r="H280" s="17">
        <v>0.14000000000000001</v>
      </c>
      <c r="I280" s="21">
        <v>0.1</v>
      </c>
    </row>
    <row r="281" spans="7:9" ht="16.5" hidden="1" thickBot="1" x14ac:dyDescent="0.3">
      <c r="G281" s="18">
        <v>29</v>
      </c>
      <c r="H281" s="17">
        <v>0.15</v>
      </c>
      <c r="I281" s="21">
        <v>0.1</v>
      </c>
    </row>
    <row r="282" spans="7:9" ht="16.5" hidden="1" thickBot="1" x14ac:dyDescent="0.3">
      <c r="G282" s="16">
        <v>30</v>
      </c>
      <c r="H282" s="17">
        <v>0.15</v>
      </c>
      <c r="I282" s="21">
        <v>0.1</v>
      </c>
    </row>
    <row r="283" spans="7:9" ht="16.5" hidden="1" thickBot="1" x14ac:dyDescent="0.3">
      <c r="G283" s="18">
        <v>31</v>
      </c>
      <c r="H283" s="17">
        <v>0.16</v>
      </c>
      <c r="I283" s="21">
        <v>0.11</v>
      </c>
    </row>
    <row r="284" spans="7:9" ht="16.5" hidden="1" thickBot="1" x14ac:dyDescent="0.3">
      <c r="G284" s="16">
        <v>32</v>
      </c>
      <c r="H284" s="17">
        <v>0.16</v>
      </c>
      <c r="I284" s="21">
        <v>0.11</v>
      </c>
    </row>
    <row r="285" spans="7:9" ht="16.5" hidden="1" thickBot="1" x14ac:dyDescent="0.3">
      <c r="G285" s="18">
        <v>33</v>
      </c>
      <c r="H285" s="17">
        <v>0.17</v>
      </c>
      <c r="I285" s="21">
        <v>0.11</v>
      </c>
    </row>
    <row r="286" spans="7:9" ht="16.5" hidden="1" thickBot="1" x14ac:dyDescent="0.3">
      <c r="G286" s="16">
        <v>34</v>
      </c>
      <c r="H286" s="17">
        <v>0.17</v>
      </c>
      <c r="I286" s="21">
        <v>0.12</v>
      </c>
    </row>
    <row r="287" spans="7:9" ht="16.5" hidden="1" thickBot="1" x14ac:dyDescent="0.3">
      <c r="G287" s="18">
        <v>35</v>
      </c>
      <c r="H287" s="17">
        <v>0.18</v>
      </c>
      <c r="I287" s="21">
        <v>0.12</v>
      </c>
    </row>
    <row r="288" spans="7:9" ht="16.5" hidden="1" thickBot="1" x14ac:dyDescent="0.3">
      <c r="G288" s="16">
        <v>36</v>
      </c>
      <c r="H288" s="17">
        <v>0.18</v>
      </c>
      <c r="I288" s="21">
        <v>0.12</v>
      </c>
    </row>
    <row r="289" spans="7:9" ht="16.5" hidden="1" thickBot="1" x14ac:dyDescent="0.3">
      <c r="G289" s="18">
        <v>37</v>
      </c>
      <c r="H289" s="17">
        <v>0.19</v>
      </c>
      <c r="I289" s="21">
        <v>0.12</v>
      </c>
    </row>
    <row r="290" spans="7:9" ht="16.5" hidden="1" thickBot="1" x14ac:dyDescent="0.3">
      <c r="G290" s="16">
        <v>38</v>
      </c>
      <c r="H290" s="17">
        <v>0.19</v>
      </c>
      <c r="I290" s="21">
        <v>0.12</v>
      </c>
    </row>
    <row r="291" spans="7:9" ht="16.5" hidden="1" thickBot="1" x14ac:dyDescent="0.3">
      <c r="G291" s="18">
        <v>39</v>
      </c>
      <c r="H291" s="17">
        <v>0.2</v>
      </c>
      <c r="I291" s="21">
        <v>0.12</v>
      </c>
    </row>
    <row r="292" spans="7:9" ht="16.5" hidden="1" thickBot="1" x14ac:dyDescent="0.3">
      <c r="G292" s="16">
        <v>40</v>
      </c>
      <c r="H292" s="17">
        <v>0.2</v>
      </c>
      <c r="I292" s="21">
        <v>0.12</v>
      </c>
    </row>
    <row r="293" spans="7:9" ht="16.5" hidden="1" thickBot="1" x14ac:dyDescent="0.3">
      <c r="G293" s="18">
        <v>41</v>
      </c>
      <c r="H293" s="17">
        <v>0.21</v>
      </c>
      <c r="I293" s="21">
        <v>0.12</v>
      </c>
    </row>
    <row r="294" spans="7:9" ht="16.5" hidden="1" thickBot="1" x14ac:dyDescent="0.3">
      <c r="G294" s="16">
        <v>42</v>
      </c>
      <c r="H294" s="21">
        <v>0.21</v>
      </c>
      <c r="I294" s="21">
        <v>0.12</v>
      </c>
    </row>
    <row r="295" spans="7:9" ht="16.5" hidden="1" thickBot="1" x14ac:dyDescent="0.3">
      <c r="G295" s="18">
        <v>43</v>
      </c>
      <c r="H295" s="17">
        <v>0.22</v>
      </c>
      <c r="I295" s="17">
        <v>0.12</v>
      </c>
    </row>
    <row r="296" spans="7:9" hidden="1" x14ac:dyDescent="0.25"/>
    <row r="297" spans="7:9" hidden="1" x14ac:dyDescent="0.25"/>
    <row r="298" spans="7:9" hidden="1" x14ac:dyDescent="0.25"/>
    <row r="299" spans="7:9" hidden="1" x14ac:dyDescent="0.25"/>
    <row r="300" spans="7:9" hidden="1" x14ac:dyDescent="0.25"/>
    <row r="301" spans="7:9" hidden="1" x14ac:dyDescent="0.25"/>
    <row r="302" spans="7:9" hidden="1" x14ac:dyDescent="0.25"/>
    <row r="303" spans="7:9" hidden="1" x14ac:dyDescent="0.25"/>
    <row r="304" spans="7:9"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43:G143"/>
    <mergeCell ref="C135:E135"/>
    <mergeCell ref="C136:E136"/>
    <mergeCell ref="D138:E138"/>
    <mergeCell ref="B140:E140"/>
    <mergeCell ref="B141:E141"/>
    <mergeCell ref="D127:E127"/>
    <mergeCell ref="C128:E128"/>
    <mergeCell ref="D130:E130"/>
    <mergeCell ref="D131:E131"/>
    <mergeCell ref="C133:E133"/>
    <mergeCell ref="B116:G116"/>
    <mergeCell ref="E118:F119"/>
    <mergeCell ref="G118:G119"/>
    <mergeCell ref="B123:F123"/>
    <mergeCell ref="D124:F124"/>
    <mergeCell ref="M94:M95"/>
    <mergeCell ref="D97:E97"/>
    <mergeCell ref="E107:F107"/>
    <mergeCell ref="E109:F109"/>
    <mergeCell ref="C31:F31"/>
    <mergeCell ref="C49:F49"/>
    <mergeCell ref="C63:F63"/>
    <mergeCell ref="D86:D88"/>
    <mergeCell ref="E94:F95"/>
    <mergeCell ref="B105:C105"/>
    <mergeCell ref="B106:C106"/>
    <mergeCell ref="E106:F106"/>
    <mergeCell ref="E108:F108"/>
    <mergeCell ref="H71:H74"/>
    <mergeCell ref="B59:E59"/>
    <mergeCell ref="H45:H48"/>
    <mergeCell ref="E111:F111"/>
    <mergeCell ref="B75:E75"/>
    <mergeCell ref="B76:B77"/>
    <mergeCell ref="B84:F84"/>
    <mergeCell ref="B71:E72"/>
    <mergeCell ref="F71:G74"/>
    <mergeCell ref="G94:G95"/>
    <mergeCell ref="E110:F110"/>
    <mergeCell ref="B73:E73"/>
    <mergeCell ref="A55:A58"/>
    <mergeCell ref="B55:E56"/>
    <mergeCell ref="F55:G58"/>
    <mergeCell ref="H55:H58"/>
    <mergeCell ref="B57:E57"/>
    <mergeCell ref="F38:G41"/>
    <mergeCell ref="H38:H41"/>
    <mergeCell ref="B40:E40"/>
    <mergeCell ref="A45:A48"/>
    <mergeCell ref="G45:G48"/>
    <mergeCell ref="F45:F48"/>
    <mergeCell ref="D45:D48"/>
    <mergeCell ref="C45:C48"/>
    <mergeCell ref="B42:E42"/>
    <mergeCell ref="B45:B47"/>
    <mergeCell ref="E45:E48"/>
    <mergeCell ref="A38:A41"/>
    <mergeCell ref="B38:E39"/>
    <mergeCell ref="B27:E27"/>
    <mergeCell ref="C28:C29"/>
    <mergeCell ref="A23:A26"/>
    <mergeCell ref="B23:E24"/>
    <mergeCell ref="F23:G26"/>
    <mergeCell ref="C1:H1"/>
    <mergeCell ref="A3:H3"/>
    <mergeCell ref="A4:H4"/>
    <mergeCell ref="A5:H5"/>
    <mergeCell ref="H23:H26"/>
    <mergeCell ref="B25:E25"/>
    <mergeCell ref="B13:E13"/>
    <mergeCell ref="E14:E15"/>
    <mergeCell ref="A9:A12"/>
    <mergeCell ref="B9:E10"/>
    <mergeCell ref="F9:G12"/>
    <mergeCell ref="H9:H12"/>
    <mergeCell ref="B11:E11"/>
    <mergeCell ref="C17:F17"/>
  </mergeCells>
  <conditionalFormatting sqref="B2">
    <cfRule type="expression" dxfId="3200" priority="36">
      <formula>$G$60=$F$60</formula>
    </cfRule>
  </conditionalFormatting>
  <conditionalFormatting sqref="B27">
    <cfRule type="expression" dxfId="3199" priority="30">
      <formula>#REF!=#REF!</formula>
    </cfRule>
  </conditionalFormatting>
  <conditionalFormatting sqref="B42">
    <cfRule type="expression" dxfId="3198" priority="26">
      <formula>#REF!=#REF!</formula>
    </cfRule>
  </conditionalFormatting>
  <conditionalFormatting sqref="B59">
    <cfRule type="expression" dxfId="3197" priority="24">
      <formula>#REF!=#REF!</formula>
    </cfRule>
  </conditionalFormatting>
  <conditionalFormatting sqref="B75">
    <cfRule type="expression" dxfId="3196" priority="28">
      <formula>#REF!=#REF!</formula>
    </cfRule>
  </conditionalFormatting>
  <conditionalFormatting sqref="B76 C77:F77">
    <cfRule type="expression" dxfId="3195" priority="16">
      <formula>$G$77=$F$77</formula>
    </cfRule>
  </conditionalFormatting>
  <conditionalFormatting sqref="B76:E76">
    <cfRule type="expression" dxfId="3194" priority="17">
      <formula>$G$76=$F$76</formula>
    </cfRule>
  </conditionalFormatting>
  <conditionalFormatting sqref="B13:F13">
    <cfRule type="expression" dxfId="3193" priority="33">
      <formula>$G$13=$F$13</formula>
    </cfRule>
  </conditionalFormatting>
  <conditionalFormatting sqref="B14:F14">
    <cfRule type="expression" dxfId="3192" priority="76">
      <formula>$G$14=$F$14</formula>
    </cfRule>
  </conditionalFormatting>
  <conditionalFormatting sqref="B27:F27">
    <cfRule type="expression" dxfId="3191" priority="5">
      <formula>$G$27=$F$27</formula>
    </cfRule>
  </conditionalFormatting>
  <conditionalFormatting sqref="B42:F42">
    <cfRule type="expression" dxfId="3190" priority="54">
      <formula>$G$42=$F$42</formula>
    </cfRule>
  </conditionalFormatting>
  <conditionalFormatting sqref="B59:F59">
    <cfRule type="expression" dxfId="3189" priority="46">
      <formula>$G$59=$F$59</formula>
    </cfRule>
  </conditionalFormatting>
  <conditionalFormatting sqref="B75:F75">
    <cfRule type="expression" dxfId="3188" priority="18">
      <formula>$G$75=$F$75</formula>
    </cfRule>
  </conditionalFormatting>
  <conditionalFormatting sqref="B78:F78">
    <cfRule type="expression" dxfId="3187" priority="15">
      <formula>$G$78=$F$78</formula>
    </cfRule>
  </conditionalFormatting>
  <conditionalFormatting sqref="C28 D29:F29">
    <cfRule type="expression" dxfId="3186" priority="64">
      <formula>$G$29=$F$29</formula>
    </cfRule>
  </conditionalFormatting>
  <conditionalFormatting sqref="C119">
    <cfRule type="expression" dxfId="3185" priority="1">
      <formula>$L118&gt;1</formula>
    </cfRule>
    <cfRule type="expression" dxfId="3184" priority="3">
      <formula>$L118&lt;1</formula>
    </cfRule>
  </conditionalFormatting>
  <conditionalFormatting sqref="C16:F16">
    <cfRule type="expression" dxfId="3183" priority="74">
      <formula>$G$16=$F$16</formula>
    </cfRule>
  </conditionalFormatting>
  <conditionalFormatting sqref="C28:F28">
    <cfRule type="expression" dxfId="3182" priority="65">
      <formula>$G$28=$F$28</formula>
    </cfRule>
  </conditionalFormatting>
  <conditionalFormatting sqref="C30:F30">
    <cfRule type="expression" dxfId="3181" priority="63">
      <formula>$G$30=$F$30</formula>
    </cfRule>
  </conditionalFormatting>
  <conditionalFormatting sqref="C43:F43">
    <cfRule type="expression" dxfId="3180" priority="53">
      <formula>$G$43=$F$43</formula>
    </cfRule>
  </conditionalFormatting>
  <conditionalFormatting sqref="C44:F44">
    <cfRule type="expression" dxfId="3179" priority="52">
      <formula>$G$44=$F$44</formula>
    </cfRule>
  </conditionalFormatting>
  <conditionalFormatting sqref="C45:F45">
    <cfRule type="expression" dxfId="3178" priority="51">
      <formula>$G$45=$F$45</formula>
    </cfRule>
  </conditionalFormatting>
  <conditionalFormatting sqref="D22">
    <cfRule type="expression" dxfId="3177" priority="39">
      <formula>$G$60=$F$60</formula>
    </cfRule>
  </conditionalFormatting>
  <conditionalFormatting sqref="D33">
    <cfRule type="expression" dxfId="3176" priority="40">
      <formula>$G$60=$F$60</formula>
    </cfRule>
  </conditionalFormatting>
  <conditionalFormatting sqref="D86">
    <cfRule type="expression" dxfId="3175" priority="13">
      <formula>$G$87=$F$87</formula>
    </cfRule>
    <cfRule type="expression" dxfId="3174" priority="12">
      <formula>$G$88=$F$88</formula>
    </cfRule>
  </conditionalFormatting>
  <conditionalFormatting sqref="D60:F60">
    <cfRule type="expression" dxfId="3173" priority="45">
      <formula>$G$60=$F$60</formula>
    </cfRule>
  </conditionalFormatting>
  <conditionalFormatting sqref="D61:F61">
    <cfRule type="expression" dxfId="3172" priority="44">
      <formula>$G$61=$F$61</formula>
    </cfRule>
  </conditionalFormatting>
  <conditionalFormatting sqref="D62:F62">
    <cfRule type="expression" dxfId="3171" priority="43">
      <formula>$G$62=$F$62</formula>
    </cfRule>
  </conditionalFormatting>
  <conditionalFormatting sqref="D85:F85">
    <cfRule type="expression" dxfId="3170" priority="10">
      <formula>$G$85=$F$85</formula>
    </cfRule>
  </conditionalFormatting>
  <conditionalFormatting sqref="D86:F86">
    <cfRule type="expression" dxfId="3169" priority="9">
      <formula>$G$86=$F$86</formula>
    </cfRule>
  </conditionalFormatting>
  <conditionalFormatting sqref="D89:F89">
    <cfRule type="expression" dxfId="3168" priority="6">
      <formula>$G$89=$F$89</formula>
    </cfRule>
  </conditionalFormatting>
  <conditionalFormatting sqref="E14 C15:D15 F15">
    <cfRule type="expression" dxfId="3167" priority="75">
      <formula>$G$15=$F$15</formula>
    </cfRule>
  </conditionalFormatting>
  <conditionalFormatting sqref="E118 G118">
    <cfRule type="expression" dxfId="3166" priority="2">
      <formula>$L118&lt;1</formula>
    </cfRule>
    <cfRule type="expression" dxfId="3165" priority="4">
      <formula>$L118&gt;1</formula>
    </cfRule>
  </conditionalFormatting>
  <conditionalFormatting sqref="E87:F87">
    <cfRule type="expression" dxfId="3164" priority="8">
      <formula>$G$87=$F$87</formula>
    </cfRule>
  </conditionalFormatting>
  <conditionalFormatting sqref="E88:F88">
    <cfRule type="expression" dxfId="3163" priority="7">
      <formula>$G$88=$F$88</formula>
    </cfRule>
  </conditionalFormatting>
  <conditionalFormatting sqref="G94">
    <cfRule type="expression" dxfId="3162" priority="85">
      <formula>$G$94&gt;11</formula>
    </cfRule>
  </conditionalFormatting>
  <conditionalFormatting sqref="G94:G95">
    <cfRule type="expression" dxfId="3161" priority="82">
      <formula>$G$94&lt;5</formula>
    </cfRule>
  </conditionalFormatting>
  <conditionalFormatting sqref="M94:M95">
    <cfRule type="expression" dxfId="3160" priority="84">
      <formula>#REF!&gt;150</formula>
    </cfRule>
  </conditionalFormatting>
  <hyperlinks>
    <hyperlink ref="B143" location="'TABLE DES MATIERES'!A1" display="Retour à l'index" xr:uid="{3824DB24-EED9-42FB-96DE-423E035C7AFF}"/>
    <hyperlink ref="B6" location="'TABLE DES MATIERES'!A1" display="Retour à l'index" xr:uid="{C1A3F617-7F4C-477D-B02C-6301CB10E23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D3D8B-18CB-4113-AA53-BEDEC7D0F5E6}">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18" spans="1:8" x14ac:dyDescent="0.25">
      <c r="B18" s="15"/>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VLOOKUP(G97,Tableau14672372[],3)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hidden="1"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3159" priority="22">
      <formula>$G$60=$F$60</formula>
    </cfRule>
  </conditionalFormatting>
  <conditionalFormatting sqref="B13">
    <cfRule type="expression" dxfId="3158" priority="21">
      <formula>$G$13=$F$13</formula>
    </cfRule>
  </conditionalFormatting>
  <conditionalFormatting sqref="B27">
    <cfRule type="expression" dxfId="3157" priority="20">
      <formula>#REF!=#REF!</formula>
    </cfRule>
  </conditionalFormatting>
  <conditionalFormatting sqref="B42">
    <cfRule type="expression" dxfId="3156" priority="18">
      <formula>#REF!=#REF!</formula>
    </cfRule>
  </conditionalFormatting>
  <conditionalFormatting sqref="B59">
    <cfRule type="expression" dxfId="3155" priority="17">
      <formula>#REF!=#REF!</formula>
    </cfRule>
  </conditionalFormatting>
  <conditionalFormatting sqref="B75">
    <cfRule type="expression" dxfId="3154" priority="19">
      <formula>#REF!=#REF!</formula>
    </cfRule>
  </conditionalFormatting>
  <conditionalFormatting sqref="B76 C77:F77">
    <cfRule type="expression" dxfId="3153" priority="14">
      <formula>$G$77=$F$77</formula>
    </cfRule>
  </conditionalFormatting>
  <conditionalFormatting sqref="B76:E76">
    <cfRule type="expression" dxfId="3152" priority="15">
      <formula>$G$76=$F$76</formula>
    </cfRule>
  </conditionalFormatting>
  <conditionalFormatting sqref="B14:F14">
    <cfRule type="expression" dxfId="3151" priority="38">
      <formula>$G$14=$F$14</formula>
    </cfRule>
  </conditionalFormatting>
  <conditionalFormatting sqref="B27:F27">
    <cfRule type="expression" dxfId="3150" priority="5">
      <formula>$G$27=$F$27</formula>
    </cfRule>
  </conditionalFormatting>
  <conditionalFormatting sqref="B42:F42">
    <cfRule type="expression" dxfId="3149" priority="32">
      <formula>$G$42=$F$42</formula>
    </cfRule>
  </conditionalFormatting>
  <conditionalFormatting sqref="B59:F59">
    <cfRule type="expression" dxfId="3148" priority="28">
      <formula>$G$59=$F$59</formula>
    </cfRule>
  </conditionalFormatting>
  <conditionalFormatting sqref="B75:F75">
    <cfRule type="expression" dxfId="3147" priority="16">
      <formula>$G$75=$F$75</formula>
    </cfRule>
  </conditionalFormatting>
  <conditionalFormatting sqref="B78:F78">
    <cfRule type="expression" dxfId="3146" priority="13">
      <formula>$G$78=$F$78</formula>
    </cfRule>
  </conditionalFormatting>
  <conditionalFormatting sqref="C28 D29:F29">
    <cfRule type="expression" dxfId="3145" priority="34">
      <formula>$G$29=$F$29</formula>
    </cfRule>
  </conditionalFormatting>
  <conditionalFormatting sqref="C119">
    <cfRule type="expression" dxfId="3144" priority="1">
      <formula>$L118&gt;1</formula>
    </cfRule>
    <cfRule type="expression" dxfId="3143" priority="3">
      <formula>$L118&lt;1</formula>
    </cfRule>
  </conditionalFormatting>
  <conditionalFormatting sqref="C16:F16">
    <cfRule type="expression" dxfId="3142" priority="36">
      <formula>$G$16=$F$16</formula>
    </cfRule>
  </conditionalFormatting>
  <conditionalFormatting sqref="C28:F28">
    <cfRule type="expression" dxfId="3141" priority="35">
      <formula>$G$28=$F$28</formula>
    </cfRule>
  </conditionalFormatting>
  <conditionalFormatting sqref="C30:F30">
    <cfRule type="expression" dxfId="3140" priority="33">
      <formula>$G$30=$F$30</formula>
    </cfRule>
  </conditionalFormatting>
  <conditionalFormatting sqref="C43:F43">
    <cfRule type="expression" dxfId="3139" priority="31">
      <formula>$G$43=$F$43</formula>
    </cfRule>
  </conditionalFormatting>
  <conditionalFormatting sqref="C44:F44">
    <cfRule type="expression" dxfId="3138" priority="30">
      <formula>$G$44=$F$44</formula>
    </cfRule>
  </conditionalFormatting>
  <conditionalFormatting sqref="C45:F45">
    <cfRule type="expression" dxfId="3137" priority="29">
      <formula>$G$45=$F$45</formula>
    </cfRule>
  </conditionalFormatting>
  <conditionalFormatting sqref="D22">
    <cfRule type="expression" dxfId="3136" priority="23">
      <formula>$G$60=$F$60</formula>
    </cfRule>
  </conditionalFormatting>
  <conditionalFormatting sqref="D33">
    <cfRule type="expression" dxfId="3135" priority="24">
      <formula>$G$60=$F$60</formula>
    </cfRule>
  </conditionalFormatting>
  <conditionalFormatting sqref="D86">
    <cfRule type="expression" dxfId="3134" priority="11">
      <formula>$G$88=$F$88</formula>
    </cfRule>
    <cfRule type="expression" dxfId="3133" priority="12">
      <formula>$G$87=$F$87</formula>
    </cfRule>
  </conditionalFormatting>
  <conditionalFormatting sqref="D60:F60">
    <cfRule type="expression" dxfId="3132" priority="27">
      <formula>$G$60=$F$60</formula>
    </cfRule>
  </conditionalFormatting>
  <conditionalFormatting sqref="D61:F61">
    <cfRule type="expression" dxfId="3131" priority="26">
      <formula>$G$61=$F$61</formula>
    </cfRule>
  </conditionalFormatting>
  <conditionalFormatting sqref="D62:F62">
    <cfRule type="expression" dxfId="3130" priority="25">
      <formula>$G$62=$F$62</formula>
    </cfRule>
  </conditionalFormatting>
  <conditionalFormatting sqref="D85:F85">
    <cfRule type="expression" dxfId="3129" priority="10">
      <formula>$G$85=$F$85</formula>
    </cfRule>
  </conditionalFormatting>
  <conditionalFormatting sqref="D86:F86">
    <cfRule type="expression" dxfId="3128" priority="9">
      <formula>$G$86=$F$86</formula>
    </cfRule>
  </conditionalFormatting>
  <conditionalFormatting sqref="D89:F89">
    <cfRule type="expression" dxfId="3127" priority="6">
      <formula>$G$89=$F$89</formula>
    </cfRule>
  </conditionalFormatting>
  <conditionalFormatting sqref="E14 C15:D15 F15">
    <cfRule type="expression" dxfId="3126" priority="37">
      <formula>$G$15=$F$15</formula>
    </cfRule>
  </conditionalFormatting>
  <conditionalFormatting sqref="E118 G118">
    <cfRule type="expression" dxfId="3125" priority="4">
      <formula>$L118&gt;1</formula>
    </cfRule>
    <cfRule type="expression" dxfId="3124" priority="2">
      <formula>$L118&lt;1</formula>
    </cfRule>
  </conditionalFormatting>
  <conditionalFormatting sqref="E87:F87">
    <cfRule type="expression" dxfId="3123" priority="8">
      <formula>$G$87=$F$87</formula>
    </cfRule>
  </conditionalFormatting>
  <conditionalFormatting sqref="E88:F88">
    <cfRule type="expression" dxfId="3122" priority="7">
      <formula>$G$88=$F$88</formula>
    </cfRule>
  </conditionalFormatting>
  <conditionalFormatting sqref="F13">
    <cfRule type="expression" dxfId="3121" priority="39">
      <formula>$G$13=$F$13</formula>
    </cfRule>
  </conditionalFormatting>
  <conditionalFormatting sqref="G94">
    <cfRule type="expression" dxfId="3120" priority="42">
      <formula>$G$94&gt;11</formula>
    </cfRule>
  </conditionalFormatting>
  <conditionalFormatting sqref="G94:G95">
    <cfRule type="expression" dxfId="3119" priority="40">
      <formula>$G$94&lt;5</formula>
    </cfRule>
  </conditionalFormatting>
  <conditionalFormatting sqref="M94:M95">
    <cfRule type="expression" dxfId="3118" priority="41">
      <formula>#REF!&gt;150</formula>
    </cfRule>
  </conditionalFormatting>
  <hyperlinks>
    <hyperlink ref="B143" location="'TABLE DES MATIERES'!A1" display="Retour à l'index" xr:uid="{73251AA8-9B99-4005-BD31-7881B95EC3FA}"/>
    <hyperlink ref="B6" location="'TABLE DES MATIERES'!A1" display="Retour à l'index" xr:uid="{EDE352E6-99F6-432B-8304-0D4B8F2728D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0BD1-540B-4E7D-AFFD-2C5674DAB8B9}">
  <dimension ref="A1:M550"/>
  <sheetViews>
    <sheetView zoomScale="84" zoomScaleNormal="84" workbookViewId="0">
      <selection activeCell="B12" sqref="B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315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VLOOKUP(G66,Tableau14559[],2)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D107:E107"/>
    <mergeCell ref="B109:E109"/>
    <mergeCell ref="B110:E110"/>
    <mergeCell ref="C112:G112"/>
    <mergeCell ref="D99:E99"/>
    <mergeCell ref="D100:E100"/>
    <mergeCell ref="C102:E102"/>
    <mergeCell ref="C104:E104"/>
    <mergeCell ref="C105:E105"/>
    <mergeCell ref="E79:F79"/>
    <mergeCell ref="C17:F17"/>
    <mergeCell ref="C32:F32"/>
    <mergeCell ref="C49:F49"/>
    <mergeCell ref="F46:F48"/>
    <mergeCell ref="B28:E28"/>
    <mergeCell ref="D93:F93"/>
    <mergeCell ref="D96:E96"/>
    <mergeCell ref="C97:E97"/>
    <mergeCell ref="M63:M64"/>
    <mergeCell ref="D66:E66"/>
    <mergeCell ref="E76:F76"/>
    <mergeCell ref="E78:F78"/>
    <mergeCell ref="E80:F80"/>
    <mergeCell ref="B85:G85"/>
    <mergeCell ref="E87:F88"/>
    <mergeCell ref="G87:G88"/>
    <mergeCell ref="B92:F92"/>
    <mergeCell ref="B74:C74"/>
    <mergeCell ref="B75:C75"/>
    <mergeCell ref="E75:F75"/>
    <mergeCell ref="E77:F77"/>
    <mergeCell ref="H46:H48"/>
    <mergeCell ref="B55:F55"/>
    <mergeCell ref="E63:F64"/>
    <mergeCell ref="G63:G64"/>
    <mergeCell ref="B43:E43"/>
    <mergeCell ref="G46:G48"/>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3117" priority="23">
      <formula>#REF!=#REF!</formula>
    </cfRule>
  </conditionalFormatting>
  <conditionalFormatting sqref="B13 F13">
    <cfRule type="expression" dxfId="3116" priority="17">
      <formula>$G$13=$F$13</formula>
    </cfRule>
  </conditionalFormatting>
  <conditionalFormatting sqref="B28">
    <cfRule type="expression" dxfId="3115" priority="7">
      <formula>$G$13=$F$13</formula>
    </cfRule>
  </conditionalFormatting>
  <conditionalFormatting sqref="B43">
    <cfRule type="expression" dxfId="3114" priority="6">
      <formula>$G$13=$F$13</formula>
    </cfRule>
  </conditionalFormatting>
  <conditionalFormatting sqref="C14 D15:F15">
    <cfRule type="expression" dxfId="3113" priority="21">
      <formula>$G$15=$F$15</formula>
    </cfRule>
  </conditionalFormatting>
  <conditionalFormatting sqref="C88">
    <cfRule type="expression" dxfId="3112" priority="1">
      <formula>$L87&gt;1</formula>
    </cfRule>
    <cfRule type="expression" dxfId="3111" priority="3">
      <formula>$L87&lt;1</formula>
    </cfRule>
  </conditionalFormatting>
  <conditionalFormatting sqref="C14:F14">
    <cfRule type="expression" dxfId="3110" priority="22">
      <formula>$G$14=$F$14</formula>
    </cfRule>
  </conditionalFormatting>
  <conditionalFormatting sqref="C16:F16">
    <cfRule type="expression" dxfId="3109" priority="20">
      <formula>$G$16=$F$16</formula>
    </cfRule>
  </conditionalFormatting>
  <conditionalFormatting sqref="C29:F29">
    <cfRule type="expression" dxfId="3108" priority="14">
      <formula>$G$29=$F$29</formula>
    </cfRule>
  </conditionalFormatting>
  <conditionalFormatting sqref="C30:F30">
    <cfRule type="expression" dxfId="3107" priority="13">
      <formula>$G$30=$F$30</formula>
    </cfRule>
  </conditionalFormatting>
  <conditionalFormatting sqref="C31:F31">
    <cfRule type="expression" dxfId="3106" priority="12">
      <formula>$G$31=$F$31</formula>
    </cfRule>
  </conditionalFormatting>
  <conditionalFormatting sqref="C44:F44">
    <cfRule type="expression" dxfId="3105" priority="10">
      <formula>$G$44=$F$44</formula>
    </cfRule>
  </conditionalFormatting>
  <conditionalFormatting sqref="C45:F45">
    <cfRule type="expression" dxfId="3104" priority="9">
      <formula>$G$45=$F$45</formula>
    </cfRule>
  </conditionalFormatting>
  <conditionalFormatting sqref="C46:F48">
    <cfRule type="expression" dxfId="3103" priority="8">
      <formula>$G$46=$F$46</formula>
    </cfRule>
  </conditionalFormatting>
  <conditionalFormatting sqref="D56:F56">
    <cfRule type="expression" dxfId="3102" priority="5">
      <formula>$G$56=$F$56</formula>
    </cfRule>
  </conditionalFormatting>
  <conditionalFormatting sqref="E87 G87">
    <cfRule type="expression" dxfId="3101" priority="2">
      <formula>$L87&lt;1</formula>
    </cfRule>
    <cfRule type="expression" dxfId="3100" priority="4">
      <formula>$L87&gt;1</formula>
    </cfRule>
  </conditionalFormatting>
  <conditionalFormatting sqref="F28">
    <cfRule type="expression" dxfId="3099" priority="15">
      <formula>$G$28=$F$28</formula>
    </cfRule>
  </conditionalFormatting>
  <conditionalFormatting sqref="F43">
    <cfRule type="expression" dxfId="3098" priority="11">
      <formula>$G$43=$F$43</formula>
    </cfRule>
  </conditionalFormatting>
  <conditionalFormatting sqref="G63">
    <cfRule type="expression" dxfId="3097" priority="19">
      <formula>$G$63&gt;11</formula>
    </cfRule>
  </conditionalFormatting>
  <conditionalFormatting sqref="G63:G64">
    <cfRule type="expression" dxfId="3096" priority="16">
      <formula>$G$63&lt;5</formula>
    </cfRule>
  </conditionalFormatting>
  <conditionalFormatting sqref="M63:M64">
    <cfRule type="expression" dxfId="3095" priority="18">
      <formula>$H$16&gt;150</formula>
    </cfRule>
  </conditionalFormatting>
  <hyperlinks>
    <hyperlink ref="B112" location="'TABLE DES MATIERES'!A1" display="Retour à l'index" xr:uid="{4A9D1540-784D-4983-BA6F-21BB94B7E69C}"/>
    <hyperlink ref="B6" location="'TABLE DES MATIERES'!A1" display="Retour à l'index" xr:uid="{A170F0C0-4DAA-4D57-9FA6-C9053D0E2AB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FA33-A315-412C-9549-575439B16BDB}">
  <dimension ref="A1:M550"/>
  <sheetViews>
    <sheetView zoomScale="84" zoomScaleNormal="84" workbookViewId="0">
      <selection activeCell="B65" sqref="B6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373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hidden="1"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VLOOKUP(G66,Tableau14585[],2)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E87:F88"/>
    <mergeCell ref="G87:G88"/>
    <mergeCell ref="B92:F92"/>
    <mergeCell ref="D93:F93"/>
  </mergeCells>
  <conditionalFormatting sqref="B2 D37">
    <cfRule type="expression" dxfId="3094" priority="23">
      <formula>#REF!=#REF!</formula>
    </cfRule>
  </conditionalFormatting>
  <conditionalFormatting sqref="B13 F13">
    <cfRule type="expression" dxfId="3093" priority="17">
      <formula>$G$13=$F$13</formula>
    </cfRule>
  </conditionalFormatting>
  <conditionalFormatting sqref="B28">
    <cfRule type="expression" dxfId="3092" priority="7">
      <formula>$G$13=$F$13</formula>
    </cfRule>
  </conditionalFormatting>
  <conditionalFormatting sqref="B43">
    <cfRule type="expression" dxfId="3091" priority="6">
      <formula>$G$13=$F$13</formula>
    </cfRule>
  </conditionalFormatting>
  <conditionalFormatting sqref="C14 D15:F15">
    <cfRule type="expression" dxfId="3090" priority="21">
      <formula>$G$15=$F$15</formula>
    </cfRule>
  </conditionalFormatting>
  <conditionalFormatting sqref="C88">
    <cfRule type="expression" dxfId="3089" priority="1">
      <formula>$L87&gt;1</formula>
    </cfRule>
    <cfRule type="expression" dxfId="3088" priority="3">
      <formula>$L87&lt;1</formula>
    </cfRule>
  </conditionalFormatting>
  <conditionalFormatting sqref="C14:F14">
    <cfRule type="expression" dxfId="3087" priority="22">
      <formula>$G$14=$F$14</formula>
    </cfRule>
  </conditionalFormatting>
  <conditionalFormatting sqref="C16:F16">
    <cfRule type="expression" dxfId="3086" priority="20">
      <formula>$G$16=$F$16</formula>
    </cfRule>
  </conditionalFormatting>
  <conditionalFormatting sqref="C29:F29">
    <cfRule type="expression" dxfId="3085" priority="14">
      <formula>$G$29=$F$29</formula>
    </cfRule>
  </conditionalFormatting>
  <conditionalFormatting sqref="C30:F30">
    <cfRule type="expression" dxfId="3084" priority="13">
      <formula>$G$30=$F$30</formula>
    </cfRule>
  </conditionalFormatting>
  <conditionalFormatting sqref="C31:F31">
    <cfRule type="expression" dxfId="3083" priority="12">
      <formula>$G$31=$F$31</formula>
    </cfRule>
  </conditionalFormatting>
  <conditionalFormatting sqref="C44:F44">
    <cfRule type="expression" dxfId="3082" priority="10">
      <formula>$G$44=$F$44</formula>
    </cfRule>
  </conditionalFormatting>
  <conditionalFormatting sqref="C45:F45">
    <cfRule type="expression" dxfId="3081" priority="9">
      <formula>$G$45=$F$45</formula>
    </cfRule>
  </conditionalFormatting>
  <conditionalFormatting sqref="C46:F48">
    <cfRule type="expression" dxfId="3080" priority="8">
      <formula>$G$46=$F$46</formula>
    </cfRule>
  </conditionalFormatting>
  <conditionalFormatting sqref="D56:F56">
    <cfRule type="expression" dxfId="3079" priority="5">
      <formula>$G$56=$F$56</formula>
    </cfRule>
  </conditionalFormatting>
  <conditionalFormatting sqref="E87 G87">
    <cfRule type="expression" dxfId="3078" priority="2">
      <formula>$L87&lt;1</formula>
    </cfRule>
    <cfRule type="expression" dxfId="3077" priority="4">
      <formula>$L87&gt;1</formula>
    </cfRule>
  </conditionalFormatting>
  <conditionalFormatting sqref="F28">
    <cfRule type="expression" dxfId="3076" priority="15">
      <formula>$G$28=$F$28</formula>
    </cfRule>
  </conditionalFormatting>
  <conditionalFormatting sqref="F43">
    <cfRule type="expression" dxfId="3075" priority="11">
      <formula>$G$43=$F$43</formula>
    </cfRule>
  </conditionalFormatting>
  <conditionalFormatting sqref="G63">
    <cfRule type="expression" dxfId="3074" priority="19">
      <formula>$G$63&gt;11</formula>
    </cfRule>
  </conditionalFormatting>
  <conditionalFormatting sqref="G63:G64">
    <cfRule type="expression" dxfId="3073" priority="16">
      <formula>$G$63&lt;5</formula>
    </cfRule>
  </conditionalFormatting>
  <conditionalFormatting sqref="M63:M64">
    <cfRule type="expression" dxfId="3072" priority="18">
      <formula>$H$16&gt;150</formula>
    </cfRule>
  </conditionalFormatting>
  <hyperlinks>
    <hyperlink ref="B112" location="'TABLE DES MATIERES'!A1" display="Retour à l'index" xr:uid="{8F66E9B4-A882-47B0-811B-4C4E9A254F73}"/>
    <hyperlink ref="B6" location="'TABLE DES MATIERES'!A1" display="Retour à l'index" xr:uid="{1F43BD69-85FB-40E6-9AEE-4DD6ACC892C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4C27-E9AD-48CA-95B3-0C9609B3FE34}">
  <dimension ref="A1:M550"/>
  <sheetViews>
    <sheetView zoomScale="84" zoomScaleNormal="84" workbookViewId="0">
      <selection activeCell="B2" sqref="B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317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3:13" ht="23.25" x14ac:dyDescent="0.35">
      <c r="C49" s="263" t="s">
        <v>390</v>
      </c>
      <c r="D49" s="263"/>
      <c r="E49" s="263"/>
      <c r="F49" s="264"/>
      <c r="G49" s="69"/>
    </row>
    <row r="56" spans="3:13" ht="15.95" customHeight="1" x14ac:dyDescent="0.3">
      <c r="D56" s="30"/>
      <c r="E56" s="198" t="s">
        <v>107</v>
      </c>
      <c r="F56" s="198"/>
      <c r="G56" s="191">
        <v>5</v>
      </c>
      <c r="H56" s="22"/>
      <c r="I56" s="22"/>
      <c r="J56" s="22"/>
      <c r="K56" s="22"/>
      <c r="L56">
        <f>SUM(G1:G55)</f>
        <v>0</v>
      </c>
      <c r="M56" s="192">
        <f>IF(G56="","",150-((G56-5)*25))</f>
        <v>150</v>
      </c>
    </row>
    <row r="57" spans="3:13" ht="18.75" x14ac:dyDescent="0.3">
      <c r="D57" s="30"/>
      <c r="E57" s="198"/>
      <c r="F57" s="198"/>
      <c r="G57" s="191"/>
      <c r="H57" s="22"/>
      <c r="I57" s="22"/>
      <c r="J57" s="22"/>
      <c r="K57" s="22"/>
      <c r="L57" s="22"/>
      <c r="M57" s="192"/>
    </row>
    <row r="58" spans="3:13" ht="18.75" x14ac:dyDescent="0.3">
      <c r="D58" s="30"/>
      <c r="E58" s="30"/>
      <c r="F58" s="30"/>
      <c r="G58">
        <v>5</v>
      </c>
    </row>
    <row r="59" spans="3:13" ht="24.6" customHeight="1" x14ac:dyDescent="0.35">
      <c r="D59" s="199" t="s">
        <v>108</v>
      </c>
      <c r="E59" s="199"/>
      <c r="F59" s="30"/>
      <c r="G59" s="73">
        <v>0</v>
      </c>
      <c r="M59">
        <f>VLOOKUP(G59,Tableau1453861[],2)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22">
        <f>(INDICcatég+PtCongPay)*PourcentCPay</f>
        <v>0</v>
      </c>
    </row>
    <row r="66" spans="2:12" ht="18.75" x14ac:dyDescent="0.3">
      <c r="E66" s="23" t="s">
        <v>138</v>
      </c>
      <c r="F66" s="24"/>
      <c r="G66" s="25">
        <f>PointAutreCClassant</f>
        <v>0</v>
      </c>
    </row>
    <row r="67" spans="2:12" ht="21" x14ac:dyDescent="0.35">
      <c r="B67" s="267" t="s">
        <v>407</v>
      </c>
      <c r="C67" s="267"/>
      <c r="E67" s="23"/>
      <c r="F67" s="24"/>
      <c r="G67" s="25"/>
    </row>
    <row r="68" spans="2:12" ht="23.25" x14ac:dyDescent="0.35">
      <c r="B68" s="254" t="s">
        <v>391</v>
      </c>
      <c r="C68" s="254"/>
      <c r="E68" s="257" t="s">
        <v>394</v>
      </c>
      <c r="F68" s="258"/>
      <c r="G68" s="73"/>
    </row>
    <row r="69" spans="2:12" ht="23.25" x14ac:dyDescent="0.35">
      <c r="B69" s="106" t="s">
        <v>392</v>
      </c>
      <c r="C69" s="118"/>
      <c r="E69" s="257" t="s">
        <v>404</v>
      </c>
      <c r="F69" s="259"/>
      <c r="G69" s="71"/>
    </row>
    <row r="70" spans="2:12" ht="23.25" x14ac:dyDescent="0.35">
      <c r="B70" s="106" t="s">
        <v>406</v>
      </c>
      <c r="C70" s="124">
        <f>C69/G86</f>
        <v>0</v>
      </c>
      <c r="E70" s="257" t="s">
        <v>405</v>
      </c>
      <c r="F70" s="259"/>
      <c r="G70" s="71"/>
    </row>
    <row r="71" spans="2:12" ht="18.95" customHeight="1" x14ac:dyDescent="0.3">
      <c r="E71" s="257" t="s">
        <v>400</v>
      </c>
      <c r="F71" s="259"/>
      <c r="G71" s="71"/>
    </row>
    <row r="72" spans="2:12" ht="18.95" customHeight="1" x14ac:dyDescent="0.3">
      <c r="E72" s="257" t="s">
        <v>400</v>
      </c>
      <c r="F72" s="259"/>
      <c r="G72" s="71"/>
    </row>
    <row r="73" spans="2:12" ht="18.95" customHeight="1" x14ac:dyDescent="0.25">
      <c r="E73" s="203" t="s">
        <v>393</v>
      </c>
      <c r="F73" s="255"/>
      <c r="G73" s="107">
        <f>SUM(G68:G70)</f>
        <v>0</v>
      </c>
    </row>
    <row r="74" spans="2:12" ht="18.95" customHeight="1" x14ac:dyDescent="0.25"/>
    <row r="75" spans="2:12" ht="18.95" customHeight="1" x14ac:dyDescent="0.25"/>
    <row r="76" spans="2:12" ht="18.95" customHeight="1" x14ac:dyDescent="0.25">
      <c r="E76" s="115"/>
      <c r="F76" s="115"/>
    </row>
    <row r="77" spans="2:12" ht="18.95" customHeight="1" x14ac:dyDescent="0.25"/>
    <row r="78" spans="2:12" ht="18.95" customHeight="1" x14ac:dyDescent="0.35">
      <c r="B78" s="256" t="s">
        <v>409</v>
      </c>
      <c r="C78" s="256"/>
      <c r="D78" s="256"/>
      <c r="E78" s="256"/>
      <c r="F78" s="256"/>
      <c r="G78" s="256"/>
    </row>
    <row r="79" spans="2:12" ht="56.45" customHeight="1" x14ac:dyDescent="0.3">
      <c r="B79" s="120" t="s">
        <v>395</v>
      </c>
      <c r="C79" s="117"/>
      <c r="E79" s="119" t="s">
        <v>397</v>
      </c>
      <c r="F79" s="116"/>
      <c r="G79" s="114">
        <f>INDICcatég+PointCPay+PointAutreCClassant+PointAnciennete+G73</f>
        <v>1000</v>
      </c>
    </row>
    <row r="80" spans="2:12" ht="40.5" customHeight="1" x14ac:dyDescent="0.25">
      <c r="B80" s="112" t="s">
        <v>399</v>
      </c>
      <c r="C80" s="121">
        <f>C79*12/G86</f>
        <v>0</v>
      </c>
      <c r="E80" s="260" t="s">
        <v>396</v>
      </c>
      <c r="F80" s="260"/>
      <c r="G80" s="261"/>
      <c r="L80" s="109">
        <f>C80-G79</f>
        <v>-1000</v>
      </c>
    </row>
    <row r="81" spans="2:7" ht="55.5" customHeight="1" x14ac:dyDescent="0.35">
      <c r="B81" s="111" t="s">
        <v>398</v>
      </c>
      <c r="C81" s="110" t="str">
        <f>IF($L80&gt;1, $L80,"non concerné.e" )</f>
        <v>non concerné.e</v>
      </c>
      <c r="E81" s="260"/>
      <c r="F81" s="260"/>
      <c r="G81" s="262"/>
    </row>
    <row r="82" spans="2:7" ht="48.6" customHeight="1" x14ac:dyDescent="0.25"/>
    <row r="83" spans="2:7" ht="48" customHeight="1" x14ac:dyDescent="0.25"/>
    <row r="84" spans="2:7" ht="48" customHeight="1" thickBot="1" x14ac:dyDescent="0.3"/>
    <row r="85" spans="2:7" ht="33.6" customHeight="1" thickTop="1" thickBot="1" x14ac:dyDescent="0.3">
      <c r="B85" s="268" t="s">
        <v>401</v>
      </c>
      <c r="C85" s="269"/>
      <c r="D85" s="269"/>
      <c r="E85" s="269"/>
      <c r="F85" s="270"/>
      <c r="G85" s="123">
        <f>G80+G79</f>
        <v>1000</v>
      </c>
    </row>
    <row r="86" spans="2:7" ht="19.5" customHeight="1" thickTop="1" x14ac:dyDescent="0.25">
      <c r="D86" s="265" t="s">
        <v>135</v>
      </c>
      <c r="E86" s="265"/>
      <c r="F86" s="266"/>
      <c r="G86" s="113">
        <v>19.940000000000001</v>
      </c>
    </row>
    <row r="87" spans="2:7" ht="14.45" customHeight="1" x14ac:dyDescent="0.25">
      <c r="E87" s="14"/>
      <c r="F87" s="15"/>
      <c r="G87" s="15"/>
    </row>
    <row r="88" spans="2:7" ht="18.75" hidden="1" x14ac:dyDescent="0.3">
      <c r="E88" s="32" t="s">
        <v>113</v>
      </c>
    </row>
    <row r="89" spans="2:7" ht="23.45" hidden="1" customHeight="1" x14ac:dyDescent="0.35">
      <c r="D89" s="202" t="s">
        <v>114</v>
      </c>
      <c r="E89" s="202"/>
      <c r="F89" s="20"/>
      <c r="G89" s="74">
        <v>100</v>
      </c>
    </row>
    <row r="90" spans="2:7" ht="23.25" hidden="1" x14ac:dyDescent="0.35">
      <c r="C90" s="253" t="s">
        <v>402</v>
      </c>
      <c r="D90" s="253"/>
      <c r="E90" s="253"/>
      <c r="F90" s="20"/>
      <c r="G90" s="74">
        <v>100</v>
      </c>
    </row>
    <row r="92" spans="2:7" ht="23.25" x14ac:dyDescent="0.35">
      <c r="D92" s="195" t="s">
        <v>115</v>
      </c>
      <c r="E92" s="195"/>
      <c r="F92" s="27"/>
      <c r="G92" s="28">
        <f>G85*G86*G90%</f>
        <v>19940</v>
      </c>
    </row>
    <row r="93" spans="2:7" ht="23.25" x14ac:dyDescent="0.35">
      <c r="D93" s="195" t="s">
        <v>116</v>
      </c>
      <c r="E93" s="195"/>
      <c r="F93" s="27"/>
      <c r="G93" s="28">
        <f>G92/12</f>
        <v>1661.6666666666667</v>
      </c>
    </row>
    <row r="95" spans="2:7" ht="23.25" x14ac:dyDescent="0.35">
      <c r="C95" s="272" t="s">
        <v>408</v>
      </c>
      <c r="D95" s="272"/>
      <c r="E95" s="272"/>
      <c r="G95" s="75">
        <v>1</v>
      </c>
    </row>
    <row r="97" spans="2:7" ht="18.95" customHeight="1" x14ac:dyDescent="0.35">
      <c r="C97" s="205" t="s">
        <v>132</v>
      </c>
      <c r="D97" s="205"/>
      <c r="E97" s="205"/>
      <c r="F97" s="27"/>
      <c r="G97" s="28">
        <f>G92*G95</f>
        <v>19940</v>
      </c>
    </row>
    <row r="98" spans="2:7" ht="18.95" customHeight="1" x14ac:dyDescent="0.35">
      <c r="C98" s="205" t="s">
        <v>133</v>
      </c>
      <c r="D98" s="205"/>
      <c r="E98" s="205"/>
      <c r="F98" s="27"/>
      <c r="G98" s="28">
        <f>G97/12</f>
        <v>1661.6666666666667</v>
      </c>
    </row>
    <row r="100" spans="2:7" ht="23.25" x14ac:dyDescent="0.35">
      <c r="D100" s="206" t="s">
        <v>131</v>
      </c>
      <c r="E100" s="206"/>
      <c r="G100" s="75">
        <v>0.5</v>
      </c>
    </row>
    <row r="102" spans="2:7" ht="23.25" x14ac:dyDescent="0.35">
      <c r="B102" s="205" t="s">
        <v>134</v>
      </c>
      <c r="C102" s="205"/>
      <c r="D102" s="205"/>
      <c r="E102" s="205"/>
      <c r="F102" s="27"/>
      <c r="G102" s="28">
        <f>G97*G100</f>
        <v>9970</v>
      </c>
    </row>
    <row r="103" spans="2:7" ht="23.25" x14ac:dyDescent="0.35">
      <c r="B103" s="205" t="s">
        <v>403</v>
      </c>
      <c r="C103" s="205"/>
      <c r="D103" s="205"/>
      <c r="E103" s="205"/>
      <c r="F103" s="27"/>
      <c r="G103" s="28">
        <f>G102/12</f>
        <v>830.83333333333337</v>
      </c>
    </row>
    <row r="105" spans="2:7" ht="14.45" customHeight="1" x14ac:dyDescent="0.25">
      <c r="B105" s="77" t="s">
        <v>266</v>
      </c>
      <c r="C105" s="271"/>
      <c r="D105" s="271"/>
      <c r="E105" s="271"/>
      <c r="F105" s="271"/>
      <c r="G105"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E80:F81"/>
    <mergeCell ref="G80:G81"/>
    <mergeCell ref="E71:F7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3071" priority="22">
      <formula>#REF!=#REF!</formula>
    </cfRule>
  </conditionalFormatting>
  <conditionalFormatting sqref="B13 F13">
    <cfRule type="expression" dxfId="3070" priority="16">
      <formula>$G$13=$F$13</formula>
    </cfRule>
  </conditionalFormatting>
  <conditionalFormatting sqref="B28">
    <cfRule type="expression" dxfId="3069" priority="7">
      <formula>$G$13=$F$13</formula>
    </cfRule>
  </conditionalFormatting>
  <conditionalFormatting sqref="B43">
    <cfRule type="expression" dxfId="3068" priority="6">
      <formula>$G$13=$F$13</formula>
    </cfRule>
  </conditionalFormatting>
  <conditionalFormatting sqref="C14 D15:F15">
    <cfRule type="expression" dxfId="3067" priority="20">
      <formula>$G$15=$F$15</formula>
    </cfRule>
  </conditionalFormatting>
  <conditionalFormatting sqref="C81">
    <cfRule type="expression" dxfId="3066" priority="1">
      <formula>$L80&gt;1</formula>
    </cfRule>
    <cfRule type="expression" dxfId="3065" priority="3">
      <formula>$L80&lt;1</formula>
    </cfRule>
  </conditionalFormatting>
  <conditionalFormatting sqref="C14:F14">
    <cfRule type="expression" dxfId="3064" priority="21">
      <formula>$G$14=$F$14</formula>
    </cfRule>
  </conditionalFormatting>
  <conditionalFormatting sqref="C16:F16">
    <cfRule type="expression" dxfId="3063" priority="19">
      <formula>$G$16=$F$16</formula>
    </cfRule>
  </conditionalFormatting>
  <conditionalFormatting sqref="C29:F29">
    <cfRule type="expression" dxfId="3062" priority="5">
      <formula>$G$29=$F$29</formula>
    </cfRule>
  </conditionalFormatting>
  <conditionalFormatting sqref="C30:F30">
    <cfRule type="expression" dxfId="3061" priority="13">
      <formula>$G$30=$F$30</formula>
    </cfRule>
  </conditionalFormatting>
  <conditionalFormatting sqref="C31:F31">
    <cfRule type="expression" dxfId="3060" priority="12">
      <formula>$G$31=$F$31</formula>
    </cfRule>
  </conditionalFormatting>
  <conditionalFormatting sqref="C44:F44">
    <cfRule type="expression" dxfId="3059" priority="10">
      <formula>$G$44=$F$44</formula>
    </cfRule>
  </conditionalFormatting>
  <conditionalFormatting sqref="C45:F45">
    <cfRule type="expression" dxfId="3058" priority="9">
      <formula>$G$45=$F$45</formula>
    </cfRule>
  </conditionalFormatting>
  <conditionalFormatting sqref="C46:F48">
    <cfRule type="expression" dxfId="3057" priority="8">
      <formula>$G$46=$F$46</formula>
    </cfRule>
  </conditionalFormatting>
  <conditionalFormatting sqref="E80 G80">
    <cfRule type="expression" dxfId="3056" priority="2">
      <formula>$L80&lt;1</formula>
    </cfRule>
    <cfRule type="expression" dxfId="3055" priority="4">
      <formula>$L80&gt;1</formula>
    </cfRule>
  </conditionalFormatting>
  <conditionalFormatting sqref="F28">
    <cfRule type="expression" dxfId="3054" priority="14">
      <formula>$G$28=$F$28</formula>
    </cfRule>
  </conditionalFormatting>
  <conditionalFormatting sqref="F43">
    <cfRule type="expression" dxfId="3053" priority="11">
      <formula>$G$43=$F$43</formula>
    </cfRule>
  </conditionalFormatting>
  <conditionalFormatting sqref="G56">
    <cfRule type="expression" dxfId="3052" priority="18">
      <formula>$G$56&gt;11</formula>
    </cfRule>
  </conditionalFormatting>
  <conditionalFormatting sqref="G56:G57">
    <cfRule type="expression" dxfId="3051" priority="15">
      <formula>$G$56&lt;5</formula>
    </cfRule>
  </conditionalFormatting>
  <conditionalFormatting sqref="M56:M57">
    <cfRule type="expression" dxfId="3050" priority="17">
      <formula>$H$16&gt;150</formula>
    </cfRule>
  </conditionalFormatting>
  <hyperlinks>
    <hyperlink ref="B105" location="'TABLE DES MATIERES'!A1" display="Retour à l'index" xr:uid="{0A68F730-105C-47A5-86D9-427D296DB086}"/>
    <hyperlink ref="B6" location="'TABLE DES MATIERES'!A1" display="Retour à l'index" xr:uid="{A94428FA-9F09-40CF-9484-C195392B6CC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1EDA-FBD8-46C1-B002-0BFE9D6E577A}">
  <sheetPr codeName="Feuil9"/>
  <dimension ref="A1:M550"/>
  <sheetViews>
    <sheetView zoomScale="80" zoomScaleNormal="80"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321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v>5</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3:13" ht="23.25" x14ac:dyDescent="0.35">
      <c r="C49" s="263" t="s">
        <v>390</v>
      </c>
      <c r="D49" s="263"/>
      <c r="E49" s="263"/>
      <c r="F49" s="264"/>
      <c r="G49" s="69"/>
    </row>
    <row r="56" spans="3:13" ht="15.95" customHeight="1" x14ac:dyDescent="0.3">
      <c r="D56" s="30"/>
      <c r="E56" s="198" t="s">
        <v>107</v>
      </c>
      <c r="F56" s="198"/>
      <c r="G56" s="191">
        <v>5</v>
      </c>
      <c r="H56" s="22"/>
      <c r="I56" s="22"/>
      <c r="J56" s="22"/>
      <c r="K56" s="22"/>
      <c r="L56">
        <f>SUM(G1:G55)</f>
        <v>0</v>
      </c>
      <c r="M56" s="192">
        <f>IF(G56="","",150-((G56-5)*25))</f>
        <v>150</v>
      </c>
    </row>
    <row r="57" spans="3:13" ht="18.75" x14ac:dyDescent="0.3">
      <c r="D57" s="30"/>
      <c r="E57" s="198"/>
      <c r="F57" s="198"/>
      <c r="G57" s="191"/>
      <c r="H57" s="22"/>
      <c r="I57" s="22"/>
      <c r="J57" s="22"/>
      <c r="K57" s="22"/>
      <c r="L57" s="22"/>
      <c r="M57" s="192"/>
    </row>
    <row r="58" spans="3:13" ht="18.75" x14ac:dyDescent="0.3">
      <c r="D58" s="30"/>
      <c r="E58" s="30"/>
      <c r="F58" s="30"/>
      <c r="G58">
        <v>5</v>
      </c>
    </row>
    <row r="59" spans="3:13" ht="24.6" customHeight="1" x14ac:dyDescent="0.35">
      <c r="D59" s="199" t="s">
        <v>108</v>
      </c>
      <c r="E59" s="199"/>
      <c r="F59" s="30"/>
      <c r="G59" s="73">
        <v>0</v>
      </c>
      <c r="M59">
        <f>VLOOKUP(G59,Tableau14538[],2)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22">
        <f>(INDICcatég+PtCongPay)*PourcentCPay</f>
        <v>0</v>
      </c>
    </row>
    <row r="66" spans="2:12" ht="18.75" x14ac:dyDescent="0.3">
      <c r="E66" s="23" t="s">
        <v>138</v>
      </c>
      <c r="F66" s="24"/>
      <c r="G66" s="25">
        <f>PointAutreCClassant</f>
        <v>0</v>
      </c>
    </row>
    <row r="67" spans="2:12" ht="21" x14ac:dyDescent="0.35">
      <c r="B67" s="267" t="s">
        <v>407</v>
      </c>
      <c r="C67" s="267"/>
      <c r="E67" s="23"/>
      <c r="F67" s="24"/>
      <c r="G67" s="25"/>
    </row>
    <row r="68" spans="2:12" ht="23.25" x14ac:dyDescent="0.35">
      <c r="B68" s="254" t="s">
        <v>391</v>
      </c>
      <c r="C68" s="254"/>
      <c r="E68" s="257" t="s">
        <v>394</v>
      </c>
      <c r="F68" s="258"/>
      <c r="G68" s="73"/>
    </row>
    <row r="69" spans="2:12" ht="23.25" x14ac:dyDescent="0.35">
      <c r="B69" s="106" t="s">
        <v>392</v>
      </c>
      <c r="C69" s="118"/>
      <c r="E69" s="257" t="s">
        <v>404</v>
      </c>
      <c r="F69" s="259"/>
      <c r="G69" s="71"/>
    </row>
    <row r="70" spans="2:12" ht="23.25" x14ac:dyDescent="0.35">
      <c r="B70" s="106" t="s">
        <v>406</v>
      </c>
      <c r="C70" s="124">
        <f>C69/G86</f>
        <v>0</v>
      </c>
      <c r="E70" s="257" t="s">
        <v>405</v>
      </c>
      <c r="F70" s="259"/>
      <c r="G70" s="71"/>
    </row>
    <row r="71" spans="2:12" ht="18.95" customHeight="1" x14ac:dyDescent="0.3">
      <c r="E71" s="257" t="s">
        <v>400</v>
      </c>
      <c r="F71" s="259"/>
      <c r="G71" s="71"/>
    </row>
    <row r="72" spans="2:12" ht="18.95" customHeight="1" x14ac:dyDescent="0.3">
      <c r="E72" s="257" t="s">
        <v>400</v>
      </c>
      <c r="F72" s="259"/>
      <c r="G72" s="71"/>
    </row>
    <row r="73" spans="2:12" ht="18.95" customHeight="1" x14ac:dyDescent="0.25">
      <c r="E73" s="203" t="s">
        <v>393</v>
      </c>
      <c r="F73" s="255"/>
      <c r="G73" s="107">
        <f>SUM(G68:G72)</f>
        <v>0</v>
      </c>
    </row>
    <row r="74" spans="2:12" ht="18.95" customHeight="1" x14ac:dyDescent="0.25"/>
    <row r="75" spans="2:12" ht="18.95" customHeight="1" x14ac:dyDescent="0.25"/>
    <row r="76" spans="2:12" ht="18.95" customHeight="1" x14ac:dyDescent="0.25">
      <c r="E76" s="115"/>
      <c r="F76" s="115"/>
    </row>
    <row r="77" spans="2:12" ht="18.95" customHeight="1" x14ac:dyDescent="0.25"/>
    <row r="78" spans="2:12" ht="18.95" customHeight="1" x14ac:dyDescent="0.35">
      <c r="B78" s="256" t="s">
        <v>409</v>
      </c>
      <c r="C78" s="256"/>
      <c r="D78" s="256"/>
      <c r="E78" s="256"/>
      <c r="F78" s="256"/>
      <c r="G78" s="256"/>
    </row>
    <row r="79" spans="2:12" ht="56.45" customHeight="1" x14ac:dyDescent="0.3">
      <c r="B79" s="120" t="s">
        <v>395</v>
      </c>
      <c r="C79" s="117"/>
      <c r="E79" s="119" t="s">
        <v>397</v>
      </c>
      <c r="F79" s="116"/>
      <c r="G79" s="114">
        <f>INDICcatég+PointCPay+PointAutreCClassant+PointAnciennete+G73</f>
        <v>1000</v>
      </c>
    </row>
    <row r="80" spans="2:12" ht="40.5" customHeight="1" x14ac:dyDescent="0.25">
      <c r="B80" s="112" t="s">
        <v>399</v>
      </c>
      <c r="C80" s="121">
        <f>C79*12/G86</f>
        <v>0</v>
      </c>
      <c r="E80" s="260" t="s">
        <v>396</v>
      </c>
      <c r="F80" s="260"/>
      <c r="G80" s="261"/>
      <c r="L80" s="109">
        <f>C80-G79</f>
        <v>-1000</v>
      </c>
    </row>
    <row r="81" spans="2:7" ht="55.5" customHeight="1" x14ac:dyDescent="0.35">
      <c r="B81" s="111" t="s">
        <v>398</v>
      </c>
      <c r="C81" s="110" t="str">
        <f>IF($L80&gt;1, $L80,"non concerné.e" )</f>
        <v>non concerné.e</v>
      </c>
      <c r="E81" s="260"/>
      <c r="F81" s="260"/>
      <c r="G81" s="262"/>
    </row>
    <row r="82" spans="2:7" ht="48.6" customHeight="1" x14ac:dyDescent="0.25"/>
    <row r="83" spans="2:7" ht="48" customHeight="1" x14ac:dyDescent="0.25"/>
    <row r="84" spans="2:7" ht="48" customHeight="1" thickBot="1" x14ac:dyDescent="0.3"/>
    <row r="85" spans="2:7" ht="33.6" customHeight="1" thickTop="1" thickBot="1" x14ac:dyDescent="0.3">
      <c r="B85" s="268" t="s">
        <v>401</v>
      </c>
      <c r="C85" s="269"/>
      <c r="D85" s="269"/>
      <c r="E85" s="269"/>
      <c r="F85" s="270"/>
      <c r="G85" s="123">
        <f>G80+G79</f>
        <v>1000</v>
      </c>
    </row>
    <row r="86" spans="2:7" ht="19.5" customHeight="1" thickTop="1" x14ac:dyDescent="0.25">
      <c r="D86" s="265" t="s">
        <v>135</v>
      </c>
      <c r="E86" s="265"/>
      <c r="F86" s="266"/>
      <c r="G86" s="113">
        <v>19.940000000000001</v>
      </c>
    </row>
    <row r="87" spans="2:7" ht="14.45" customHeight="1" x14ac:dyDescent="0.25">
      <c r="E87" s="14"/>
      <c r="F87" s="15"/>
      <c r="G87" s="15"/>
    </row>
    <row r="88" spans="2:7" ht="18.75" hidden="1" x14ac:dyDescent="0.3">
      <c r="E88" s="32" t="s">
        <v>113</v>
      </c>
    </row>
    <row r="89" spans="2:7" ht="23.45" hidden="1" customHeight="1" x14ac:dyDescent="0.35">
      <c r="D89" s="202" t="s">
        <v>114</v>
      </c>
      <c r="E89" s="202"/>
      <c r="F89" s="20"/>
      <c r="G89" s="74">
        <v>100</v>
      </c>
    </row>
    <row r="90" spans="2:7" ht="23.25" hidden="1" x14ac:dyDescent="0.35">
      <c r="C90" s="253" t="s">
        <v>402</v>
      </c>
      <c r="D90" s="253"/>
      <c r="E90" s="253"/>
      <c r="F90" s="20"/>
      <c r="G90" s="74">
        <v>100</v>
      </c>
    </row>
    <row r="92" spans="2:7" ht="23.25" x14ac:dyDescent="0.35">
      <c r="D92" s="195" t="s">
        <v>115</v>
      </c>
      <c r="E92" s="195"/>
      <c r="F92" s="27"/>
      <c r="G92" s="28">
        <f>G85*G86*G90%</f>
        <v>19940</v>
      </c>
    </row>
    <row r="93" spans="2:7" ht="23.25" x14ac:dyDescent="0.35">
      <c r="D93" s="195" t="s">
        <v>116</v>
      </c>
      <c r="E93" s="195"/>
      <c r="F93" s="27"/>
      <c r="G93" s="28">
        <f>G92/12</f>
        <v>1661.6666666666667</v>
      </c>
    </row>
    <row r="95" spans="2:7" ht="23.25" x14ac:dyDescent="0.35">
      <c r="C95" s="272" t="s">
        <v>408</v>
      </c>
      <c r="D95" s="272"/>
      <c r="E95" s="272"/>
      <c r="G95" s="75">
        <v>1</v>
      </c>
    </row>
    <row r="97" spans="2:7" ht="18.95" customHeight="1" x14ac:dyDescent="0.35">
      <c r="C97" s="205" t="s">
        <v>132</v>
      </c>
      <c r="D97" s="205"/>
      <c r="E97" s="205"/>
      <c r="F97" s="27"/>
      <c r="G97" s="28">
        <f>G92*G95</f>
        <v>19940</v>
      </c>
    </row>
    <row r="98" spans="2:7" ht="18.95" customHeight="1" x14ac:dyDescent="0.35">
      <c r="C98" s="205" t="s">
        <v>133</v>
      </c>
      <c r="D98" s="205"/>
      <c r="E98" s="205"/>
      <c r="F98" s="27"/>
      <c r="G98" s="28">
        <f>G97/12</f>
        <v>1661.6666666666667</v>
      </c>
    </row>
    <row r="100" spans="2:7" ht="23.25" x14ac:dyDescent="0.35">
      <c r="D100" s="206" t="s">
        <v>131</v>
      </c>
      <c r="E100" s="206"/>
      <c r="G100" s="75">
        <v>0.5</v>
      </c>
    </row>
    <row r="102" spans="2:7" ht="23.25" x14ac:dyDescent="0.35">
      <c r="B102" s="205" t="s">
        <v>134</v>
      </c>
      <c r="C102" s="205"/>
      <c r="D102" s="205"/>
      <c r="E102" s="205"/>
      <c r="F102" s="27"/>
      <c r="G102" s="28">
        <f>G97*G100</f>
        <v>9970</v>
      </c>
    </row>
    <row r="103" spans="2:7" ht="23.25" x14ac:dyDescent="0.35">
      <c r="B103" s="205" t="s">
        <v>403</v>
      </c>
      <c r="C103" s="205"/>
      <c r="D103" s="205"/>
      <c r="E103" s="205"/>
      <c r="F103" s="27"/>
      <c r="G103" s="28">
        <f>G102/12</f>
        <v>830.83333333333337</v>
      </c>
    </row>
    <row r="105" spans="2:7" ht="14.45" customHeight="1" x14ac:dyDescent="0.25">
      <c r="B105" s="77" t="s">
        <v>266</v>
      </c>
      <c r="C105" s="271"/>
      <c r="D105" s="271"/>
      <c r="E105" s="271"/>
      <c r="F105" s="271"/>
      <c r="G105"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E80:F81"/>
    <mergeCell ref="G80:G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3049" priority="23">
      <formula>#REF!=#REF!</formula>
    </cfRule>
  </conditionalFormatting>
  <conditionalFormatting sqref="B13 F13">
    <cfRule type="expression" dxfId="3048" priority="17">
      <formula>$G$13=$F$13</formula>
    </cfRule>
  </conditionalFormatting>
  <conditionalFormatting sqref="B28">
    <cfRule type="expression" dxfId="3047" priority="7">
      <formula>$G$13=$F$13</formula>
    </cfRule>
  </conditionalFormatting>
  <conditionalFormatting sqref="B43">
    <cfRule type="expression" dxfId="3046" priority="6">
      <formula>$G$13=$F$13</formula>
    </cfRule>
  </conditionalFormatting>
  <conditionalFormatting sqref="C14 D15:F15">
    <cfRule type="expression" dxfId="3045" priority="21">
      <formula>$G$15=$F$15</formula>
    </cfRule>
  </conditionalFormatting>
  <conditionalFormatting sqref="C81">
    <cfRule type="expression" dxfId="3044" priority="1">
      <formula>$L80&gt;1</formula>
    </cfRule>
    <cfRule type="expression" dxfId="3043" priority="3">
      <formula>$L80&lt;1</formula>
    </cfRule>
  </conditionalFormatting>
  <conditionalFormatting sqref="C14:F14">
    <cfRule type="expression" dxfId="3042" priority="22">
      <formula>$G$14=$F$14</formula>
    </cfRule>
  </conditionalFormatting>
  <conditionalFormatting sqref="C16:F16">
    <cfRule type="expression" dxfId="3041" priority="20">
      <formula>$G$16=$F$16</formula>
    </cfRule>
  </conditionalFormatting>
  <conditionalFormatting sqref="C29:F29">
    <cfRule type="expression" dxfId="3040" priority="5">
      <formula>$G$29=$F$29</formula>
    </cfRule>
  </conditionalFormatting>
  <conditionalFormatting sqref="C30:F30">
    <cfRule type="expression" dxfId="3039" priority="13">
      <formula>$G$30=$F$30</formula>
    </cfRule>
  </conditionalFormatting>
  <conditionalFormatting sqref="C31:F31">
    <cfRule type="expression" dxfId="3038" priority="12">
      <formula>$G$31=$F$31</formula>
    </cfRule>
  </conditionalFormatting>
  <conditionalFormatting sqref="C44:F44">
    <cfRule type="expression" dxfId="3037" priority="10">
      <formula>$G$44=$F$44</formula>
    </cfRule>
  </conditionalFormatting>
  <conditionalFormatting sqref="C45:F45">
    <cfRule type="expression" dxfId="3036" priority="9">
      <formula>$G$45=$F$45</formula>
    </cfRule>
  </conditionalFormatting>
  <conditionalFormatting sqref="C46:F48">
    <cfRule type="expression" dxfId="3035" priority="8">
      <formula>$G$46=$F$46</formula>
    </cfRule>
  </conditionalFormatting>
  <conditionalFormatting sqref="E80 G80">
    <cfRule type="expression" dxfId="3034" priority="2">
      <formula>$L80&lt;1</formula>
    </cfRule>
    <cfRule type="expression" dxfId="3033" priority="4">
      <formula>$L80&gt;1</formula>
    </cfRule>
  </conditionalFormatting>
  <conditionalFormatting sqref="F28">
    <cfRule type="expression" dxfId="3032" priority="15">
      <formula>$G$28=$F$28</formula>
    </cfRule>
  </conditionalFormatting>
  <conditionalFormatting sqref="F43">
    <cfRule type="expression" dxfId="3031" priority="11">
      <formula>$G$43=$F$43</formula>
    </cfRule>
  </conditionalFormatting>
  <conditionalFormatting sqref="G56">
    <cfRule type="expression" dxfId="3030" priority="19">
      <formula>$G$56&gt;11</formula>
    </cfRule>
  </conditionalFormatting>
  <conditionalFormatting sqref="G56:G57">
    <cfRule type="expression" dxfId="3029" priority="16">
      <formula>$G$56&lt;5</formula>
    </cfRule>
  </conditionalFormatting>
  <conditionalFormatting sqref="M56:M57">
    <cfRule type="expression" dxfId="3028" priority="18">
      <formula>$H$16&gt;150</formula>
    </cfRule>
  </conditionalFormatting>
  <hyperlinks>
    <hyperlink ref="B105" location="'TABLE DES MATIERES'!A1" display="Retour à l'index" xr:uid="{DB657145-E0CD-49D4-91EF-88155863D2C5}"/>
    <hyperlink ref="B6" location="'TABLE DES MATIERES'!A1" display="Retour à l'index" xr:uid="{65D3BB7A-6005-4256-B86C-70F6B7A565C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7DE2-564C-4D3C-A511-A0FD677C9752}">
  <sheetPr codeName="Feuil1"/>
  <dimension ref="A1:J17"/>
  <sheetViews>
    <sheetView zoomScale="84" zoomScaleNormal="84" workbookViewId="0"/>
  </sheetViews>
  <sheetFormatPr baseColWidth="10" defaultColWidth="10.85546875" defaultRowHeight="18.75" x14ac:dyDescent="0.3"/>
  <cols>
    <col min="1" max="1" width="10.85546875" style="82"/>
    <col min="2" max="2" width="31.85546875" style="82" customWidth="1"/>
    <col min="3" max="6" width="10.85546875" style="82"/>
    <col min="7" max="7" width="64.7109375" style="82" customWidth="1"/>
    <col min="8" max="16384" width="10.85546875" style="82"/>
  </cols>
  <sheetData>
    <row r="1" spans="1:10" ht="23.25" x14ac:dyDescent="0.35">
      <c r="C1" s="133" t="s">
        <v>275</v>
      </c>
      <c r="D1" s="133"/>
      <c r="E1" s="133"/>
      <c r="F1" s="133"/>
      <c r="G1" s="133"/>
      <c r="J1" s="82">
        <v>131222</v>
      </c>
    </row>
    <row r="2" spans="1:10" ht="27" customHeight="1" x14ac:dyDescent="0.35">
      <c r="C2" s="139" t="s">
        <v>297</v>
      </c>
      <c r="D2" s="139"/>
      <c r="E2" s="139"/>
      <c r="F2" s="139"/>
      <c r="G2" s="139"/>
      <c r="H2" s="139"/>
      <c r="I2" s="140" t="s">
        <v>276</v>
      </c>
      <c r="J2" s="140"/>
    </row>
    <row r="3" spans="1:10" ht="16.5" customHeight="1" x14ac:dyDescent="0.5">
      <c r="D3" s="88"/>
      <c r="E3" s="88"/>
      <c r="F3" s="88"/>
      <c r="G3" s="88"/>
    </row>
    <row r="4" spans="1:10" ht="31.5" x14ac:dyDescent="0.5">
      <c r="C4" s="136" t="s">
        <v>293</v>
      </c>
      <c r="D4" s="136"/>
      <c r="E4" s="136"/>
      <c r="F4" s="136"/>
      <c r="G4" s="136"/>
    </row>
    <row r="5" spans="1:10" x14ac:dyDescent="0.3">
      <c r="C5" s="137" t="s">
        <v>295</v>
      </c>
      <c r="D5" s="137"/>
      <c r="E5" s="137"/>
      <c r="F5" s="137"/>
      <c r="G5" s="137"/>
      <c r="H5" s="137"/>
      <c r="I5" s="137"/>
      <c r="J5" s="137"/>
    </row>
    <row r="6" spans="1:10" ht="30.95" customHeight="1" x14ac:dyDescent="0.3">
      <c r="C6" s="138" t="s">
        <v>294</v>
      </c>
      <c r="D6" s="138"/>
      <c r="E6" s="138"/>
      <c r="F6" s="138"/>
      <c r="G6" s="138"/>
      <c r="H6" s="138"/>
      <c r="I6" s="138"/>
      <c r="J6" s="138"/>
    </row>
    <row r="7" spans="1:10" ht="30.95" customHeight="1" x14ac:dyDescent="0.3">
      <c r="C7" s="138"/>
      <c r="D7" s="138"/>
      <c r="E7" s="138"/>
      <c r="F7" s="138"/>
      <c r="G7" s="138"/>
      <c r="H7" s="138"/>
      <c r="I7" s="138"/>
      <c r="J7" s="138"/>
    </row>
    <row r="8" spans="1:10" ht="20.45" customHeight="1" x14ac:dyDescent="0.3">
      <c r="A8" s="142" t="s">
        <v>365</v>
      </c>
      <c r="B8" s="142"/>
      <c r="C8" s="87"/>
      <c r="D8" s="87"/>
      <c r="E8" s="87"/>
      <c r="F8" s="87"/>
      <c r="G8" s="87"/>
      <c r="H8" s="87"/>
      <c r="I8" s="87"/>
      <c r="J8" s="87"/>
    </row>
    <row r="9" spans="1:10" ht="23.25" x14ac:dyDescent="0.35">
      <c r="C9" s="134" t="s">
        <v>292</v>
      </c>
      <c r="D9" s="134"/>
      <c r="E9" s="134"/>
      <c r="F9" s="134"/>
      <c r="G9" s="134"/>
      <c r="H9" s="134"/>
    </row>
    <row r="10" spans="1:10" ht="9" customHeight="1" x14ac:dyDescent="0.3"/>
    <row r="11" spans="1:10" ht="22.5" customHeight="1" x14ac:dyDescent="0.35">
      <c r="A11" s="141" t="s">
        <v>364</v>
      </c>
      <c r="B11" s="141"/>
      <c r="D11" s="135" t="s">
        <v>174</v>
      </c>
      <c r="E11" s="135"/>
      <c r="F11" s="135"/>
      <c r="G11" s="135"/>
    </row>
    <row r="12" spans="1:10" ht="12.95" customHeight="1" x14ac:dyDescent="0.35">
      <c r="A12" s="141"/>
      <c r="B12" s="141"/>
      <c r="E12" s="84"/>
      <c r="F12" s="84"/>
      <c r="G12" s="84"/>
    </row>
    <row r="13" spans="1:10" ht="22.5" customHeight="1" x14ac:dyDescent="0.35">
      <c r="A13" s="141"/>
      <c r="B13" s="141"/>
      <c r="D13" s="135" t="s">
        <v>175</v>
      </c>
      <c r="E13" s="135"/>
      <c r="F13" s="135"/>
      <c r="G13" s="135"/>
    </row>
    <row r="14" spans="1:10" ht="9.9499999999999993" customHeight="1" x14ac:dyDescent="0.35">
      <c r="D14" s="86"/>
      <c r="E14" s="86"/>
      <c r="F14" s="86"/>
      <c r="G14" s="86"/>
    </row>
    <row r="15" spans="1:10" ht="22.5" customHeight="1" x14ac:dyDescent="0.3">
      <c r="B15" s="132" t="s">
        <v>288</v>
      </c>
      <c r="C15" s="132"/>
      <c r="D15" s="132"/>
      <c r="E15" s="132"/>
      <c r="F15" s="132"/>
      <c r="G15" s="132"/>
    </row>
    <row r="16" spans="1:10" ht="20.100000000000001" customHeight="1" x14ac:dyDescent="0.3">
      <c r="B16" s="132" t="s">
        <v>289</v>
      </c>
      <c r="C16" s="132"/>
      <c r="D16" s="132"/>
      <c r="E16" s="132"/>
      <c r="F16" s="132"/>
      <c r="G16" s="132"/>
    </row>
    <row r="17" spans="2:10" x14ac:dyDescent="0.3">
      <c r="B17" s="132" t="s">
        <v>296</v>
      </c>
      <c r="C17" s="132"/>
      <c r="D17" s="132"/>
      <c r="E17" s="132"/>
      <c r="F17" s="132"/>
      <c r="G17" s="132"/>
      <c r="H17" s="132"/>
      <c r="I17" s="132"/>
      <c r="J17" s="132"/>
    </row>
  </sheetData>
  <mergeCells count="15">
    <mergeCell ref="B16:G16"/>
    <mergeCell ref="B17:G17"/>
    <mergeCell ref="H17:J17"/>
    <mergeCell ref="C1:G1"/>
    <mergeCell ref="B15:G15"/>
    <mergeCell ref="C9:H9"/>
    <mergeCell ref="D11:G11"/>
    <mergeCell ref="D13:G13"/>
    <mergeCell ref="C4:G4"/>
    <mergeCell ref="C5:J5"/>
    <mergeCell ref="C6:J7"/>
    <mergeCell ref="C2:H2"/>
    <mergeCell ref="I2:J2"/>
    <mergeCell ref="A11:B13"/>
    <mergeCell ref="A8:B8"/>
  </mergeCells>
  <hyperlinks>
    <hyperlink ref="D11" location="'Fonc par Ordre Alpha'!A1" display="soit par ordre alphabétique" xr:uid="{D2B0556E-14ED-4D39-81DC-3009B01FCAB6}"/>
    <hyperlink ref="D13" location="'Fonc par domaine'!A1" display="soit par domaines et sous-domaines" xr:uid="{83054C7A-39BF-4380-BB10-515DE12580D2}"/>
    <hyperlink ref="D11:G11" location="'Ordre alphabétique'!A1" display="soit par ordre alphabétique" xr:uid="{640BCFAE-6F4C-4CFE-B4F9-7BF2556E30B3}"/>
    <hyperlink ref="D13:G13" location="'Par domaines et sous-domaine'!A1" display="soit par domaines et sous-domaines" xr:uid="{6EDFFBBF-61CA-40B3-8A94-5F3438501B3D}"/>
    <hyperlink ref="B15:G15" location="'Comprendre la classification'!A1" display="Une fiche pratique pour comprendre le fonctionnement de la classification. " xr:uid="{058F57DC-5830-4719-A966-0146E4A568B5}"/>
    <hyperlink ref="B16:G16" location="'Comprendre le reclassement'!A1" display="Une fiche pratique pour comprendre le &quot;reclassement&quot; des salariés déjà en poste avant le 1er septembre 2033" xr:uid="{568AF648-FD1F-4734-8220-10D16E3448F7}"/>
    <hyperlink ref="B17:J17" location="'autres outils'!A1" display="Pour accéder à d'autres outils ou des classifications plus complexes : voir sur cette page." xr:uid="{2EEDB76E-1760-404B-A305-243E988F22B0}"/>
    <hyperlink ref="A8:B8" r:id="rId1" display="Nous contacter" xr:uid="{3E71E9B3-FC34-4B08-A97A-8A60F27AC4F6}"/>
  </hyperlinks>
  <pageMargins left="0.7" right="0.7" top="0.75" bottom="0.75" header="0.3" footer="0.3"/>
  <pageSetup paperSize="9" orientation="portrait" horizontalDpi="4294967293" verticalDpi="0"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147B-F3EE-45D9-AE78-5ED68409591B}">
  <sheetPr codeName="Feuil56"/>
  <dimension ref="A1:M550"/>
  <sheetViews>
    <sheetView zoomScale="84" zoomScaleNormal="84" workbookViewId="0">
      <selection activeCell="D7" sqref="D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312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3:13" ht="23.25" x14ac:dyDescent="0.35">
      <c r="C49" s="263" t="s">
        <v>390</v>
      </c>
      <c r="D49" s="263"/>
      <c r="E49" s="263"/>
      <c r="F49" s="264"/>
      <c r="G49" s="69"/>
    </row>
    <row r="56" spans="3:13" ht="15.95" customHeight="1" x14ac:dyDescent="0.3">
      <c r="D56" s="30"/>
      <c r="E56" s="198" t="s">
        <v>107</v>
      </c>
      <c r="F56" s="198"/>
      <c r="G56" s="191">
        <v>5</v>
      </c>
      <c r="H56" s="22"/>
      <c r="I56" s="22"/>
      <c r="J56" s="22"/>
      <c r="K56" s="22"/>
      <c r="L56">
        <f>SUM(G1:G55)</f>
        <v>0</v>
      </c>
      <c r="M56" s="192">
        <f>IF(G56="","",150-((G56-5)*25))</f>
        <v>150</v>
      </c>
    </row>
    <row r="57" spans="3:13" ht="18.75" x14ac:dyDescent="0.3">
      <c r="D57" s="30"/>
      <c r="E57" s="198"/>
      <c r="F57" s="198"/>
      <c r="G57" s="191"/>
      <c r="H57" s="22"/>
      <c r="I57" s="22"/>
      <c r="J57" s="22"/>
      <c r="K57" s="22"/>
      <c r="L57" s="22"/>
      <c r="M57" s="192"/>
    </row>
    <row r="58" spans="3:13" ht="18.75" x14ac:dyDescent="0.3">
      <c r="D58" s="30"/>
      <c r="E58" s="30"/>
      <c r="F58" s="30"/>
      <c r="G58">
        <v>5</v>
      </c>
    </row>
    <row r="59" spans="3:13" ht="24.6" customHeight="1" x14ac:dyDescent="0.35">
      <c r="D59" s="199" t="s">
        <v>108</v>
      </c>
      <c r="E59" s="199"/>
      <c r="F59" s="30"/>
      <c r="G59" s="73">
        <v>0</v>
      </c>
      <c r="M59">
        <f>VLOOKUP(G59,Tableau1453851[],2)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22">
        <f>(INDICcatég+PtCongPay)*PourcentCPay</f>
        <v>0</v>
      </c>
    </row>
    <row r="66" spans="2:12" ht="18.75" x14ac:dyDescent="0.3">
      <c r="E66" s="23" t="s">
        <v>138</v>
      </c>
      <c r="F66" s="24"/>
      <c r="G66" s="25">
        <f>PointAutreCClassant</f>
        <v>0</v>
      </c>
    </row>
    <row r="67" spans="2:12" ht="21" x14ac:dyDescent="0.35">
      <c r="B67" s="267" t="s">
        <v>407</v>
      </c>
      <c r="C67" s="267"/>
      <c r="E67" s="23"/>
      <c r="F67" s="24"/>
      <c r="G67" s="25"/>
    </row>
    <row r="68" spans="2:12" ht="23.25" x14ac:dyDescent="0.35">
      <c r="B68" s="254" t="s">
        <v>391</v>
      </c>
      <c r="C68" s="254"/>
      <c r="E68" s="257" t="s">
        <v>394</v>
      </c>
      <c r="F68" s="258"/>
      <c r="G68" s="73"/>
    </row>
    <row r="69" spans="2:12" ht="23.25" x14ac:dyDescent="0.35">
      <c r="B69" s="106" t="s">
        <v>392</v>
      </c>
      <c r="C69" s="118"/>
      <c r="E69" s="257" t="s">
        <v>404</v>
      </c>
      <c r="F69" s="259"/>
      <c r="G69" s="71"/>
    </row>
    <row r="70" spans="2:12" ht="23.25" x14ac:dyDescent="0.35">
      <c r="B70" s="106" t="s">
        <v>406</v>
      </c>
      <c r="C70" s="124">
        <f>C69/G86</f>
        <v>0</v>
      </c>
      <c r="E70" s="257" t="s">
        <v>405</v>
      </c>
      <c r="F70" s="259"/>
      <c r="G70" s="71"/>
    </row>
    <row r="71" spans="2:12" ht="18.95" customHeight="1" x14ac:dyDescent="0.3">
      <c r="E71" s="257" t="s">
        <v>400</v>
      </c>
      <c r="F71" s="259"/>
      <c r="G71" s="71"/>
    </row>
    <row r="72" spans="2:12" ht="18.95" customHeight="1" x14ac:dyDescent="0.3">
      <c r="E72" s="273" t="s">
        <v>410</v>
      </c>
      <c r="F72" s="274"/>
      <c r="G72" s="126">
        <f>IF(H72&lt;1052,I72,0)</f>
        <v>52</v>
      </c>
      <c r="H72" s="127">
        <f>SUM(G63:G71)</f>
        <v>1000</v>
      </c>
      <c r="I72" s="127">
        <f>1052-H72</f>
        <v>52</v>
      </c>
    </row>
    <row r="73" spans="2:12" ht="18.95" customHeight="1" x14ac:dyDescent="0.25">
      <c r="E73" s="203" t="s">
        <v>393</v>
      </c>
      <c r="F73" s="255"/>
      <c r="G73" s="107">
        <f>SUM(G68:G72)</f>
        <v>52</v>
      </c>
    </row>
    <row r="74" spans="2:12" ht="18.95" customHeight="1" x14ac:dyDescent="0.25"/>
    <row r="75" spans="2:12" ht="18.95" customHeight="1" x14ac:dyDescent="0.25"/>
    <row r="76" spans="2:12" ht="18.95" customHeight="1" x14ac:dyDescent="0.25">
      <c r="E76" s="115"/>
      <c r="F76" s="115"/>
    </row>
    <row r="77" spans="2:12" ht="18.95" customHeight="1" x14ac:dyDescent="0.25"/>
    <row r="78" spans="2:12" ht="18.95" customHeight="1" x14ac:dyDescent="0.35">
      <c r="B78" s="256" t="s">
        <v>409</v>
      </c>
      <c r="C78" s="256"/>
      <c r="D78" s="256"/>
      <c r="E78" s="256"/>
      <c r="F78" s="256"/>
      <c r="G78" s="256"/>
    </row>
    <row r="79" spans="2:12" ht="56.45" customHeight="1" x14ac:dyDescent="0.3">
      <c r="B79" s="120" t="s">
        <v>395</v>
      </c>
      <c r="C79" s="117"/>
      <c r="E79" s="119" t="s">
        <v>397</v>
      </c>
      <c r="F79" s="116"/>
      <c r="G79" s="114">
        <f>INDICcatég+PointCPay+PointAutreCClassant+PointAnciennete+G73</f>
        <v>1052</v>
      </c>
    </row>
    <row r="80" spans="2:12" ht="40.5" customHeight="1" x14ac:dyDescent="0.25">
      <c r="B80" s="112" t="s">
        <v>399</v>
      </c>
      <c r="C80" s="121">
        <f>C79*12/G86</f>
        <v>0</v>
      </c>
      <c r="E80" s="260" t="s">
        <v>396</v>
      </c>
      <c r="F80" s="260"/>
      <c r="G80" s="261"/>
      <c r="L80" s="109">
        <f>C80-G79</f>
        <v>-1052</v>
      </c>
    </row>
    <row r="81" spans="2:7" ht="55.5" customHeight="1" x14ac:dyDescent="0.35">
      <c r="B81" s="111" t="s">
        <v>398</v>
      </c>
      <c r="C81" s="110" t="str">
        <f>IF($L80&gt;1, $L80,"non concerné.e" )</f>
        <v>non concerné.e</v>
      </c>
      <c r="E81" s="260"/>
      <c r="F81" s="260"/>
      <c r="G81" s="262"/>
    </row>
    <row r="82" spans="2:7" ht="48.6" customHeight="1" x14ac:dyDescent="0.25"/>
    <row r="83" spans="2:7" ht="48" customHeight="1" x14ac:dyDescent="0.25"/>
    <row r="84" spans="2:7" ht="48" customHeight="1" thickBot="1" x14ac:dyDescent="0.3"/>
    <row r="85" spans="2:7" ht="33.6" customHeight="1" thickTop="1" thickBot="1" x14ac:dyDescent="0.3">
      <c r="B85" s="268" t="s">
        <v>401</v>
      </c>
      <c r="C85" s="269"/>
      <c r="D85" s="269"/>
      <c r="E85" s="269"/>
      <c r="F85" s="270"/>
      <c r="G85" s="123">
        <f>G80+G79</f>
        <v>1052</v>
      </c>
    </row>
    <row r="86" spans="2:7" ht="19.5" customHeight="1" thickTop="1" x14ac:dyDescent="0.25">
      <c r="D86" s="265" t="s">
        <v>135</v>
      </c>
      <c r="E86" s="265"/>
      <c r="F86" s="266"/>
      <c r="G86" s="113">
        <v>19.940000000000001</v>
      </c>
    </row>
    <row r="87" spans="2:7" ht="14.45" customHeight="1" x14ac:dyDescent="0.25">
      <c r="E87" s="14"/>
      <c r="F87" s="15"/>
      <c r="G87" s="15"/>
    </row>
    <row r="88" spans="2:7" ht="18.75" hidden="1" x14ac:dyDescent="0.3">
      <c r="E88" s="32" t="s">
        <v>113</v>
      </c>
    </row>
    <row r="89" spans="2:7" ht="23.45" hidden="1" customHeight="1" x14ac:dyDescent="0.35">
      <c r="D89" s="202" t="s">
        <v>114</v>
      </c>
      <c r="E89" s="202"/>
      <c r="F89" s="20"/>
      <c r="G89" s="74">
        <v>100</v>
      </c>
    </row>
    <row r="90" spans="2:7" ht="23.25" hidden="1" x14ac:dyDescent="0.35">
      <c r="C90" s="253" t="s">
        <v>402</v>
      </c>
      <c r="D90" s="253"/>
      <c r="E90" s="253"/>
      <c r="F90" s="20"/>
      <c r="G90" s="74">
        <v>100</v>
      </c>
    </row>
    <row r="92" spans="2:7" ht="23.25" x14ac:dyDescent="0.35">
      <c r="D92" s="195" t="s">
        <v>115</v>
      </c>
      <c r="E92" s="195"/>
      <c r="F92" s="27"/>
      <c r="G92" s="28">
        <f>G85*G86*G90%</f>
        <v>20976.880000000001</v>
      </c>
    </row>
    <row r="93" spans="2:7" ht="23.25" x14ac:dyDescent="0.35">
      <c r="D93" s="195" t="s">
        <v>116</v>
      </c>
      <c r="E93" s="195"/>
      <c r="F93" s="27"/>
      <c r="G93" s="28">
        <f>G92/12</f>
        <v>1748.0733333333335</v>
      </c>
    </row>
    <row r="95" spans="2:7" ht="23.25" x14ac:dyDescent="0.35">
      <c r="C95" s="272" t="s">
        <v>408</v>
      </c>
      <c r="D95" s="272"/>
      <c r="E95" s="272"/>
      <c r="G95" s="75">
        <v>1</v>
      </c>
    </row>
    <row r="97" spans="2:7" ht="18.95" customHeight="1" x14ac:dyDescent="0.35">
      <c r="C97" s="205" t="s">
        <v>132</v>
      </c>
      <c r="D97" s="205"/>
      <c r="E97" s="205"/>
      <c r="F97" s="27"/>
      <c r="G97" s="28">
        <f>G92*G95</f>
        <v>20976.880000000001</v>
      </c>
    </row>
    <row r="98" spans="2:7" ht="18.95" customHeight="1" x14ac:dyDescent="0.35">
      <c r="C98" s="205" t="s">
        <v>133</v>
      </c>
      <c r="D98" s="205"/>
      <c r="E98" s="205"/>
      <c r="F98" s="27"/>
      <c r="G98" s="28">
        <f>G97/12</f>
        <v>1748.0733333333335</v>
      </c>
    </row>
    <row r="100" spans="2:7" ht="23.25" x14ac:dyDescent="0.35">
      <c r="D100" s="206" t="s">
        <v>131</v>
      </c>
      <c r="E100" s="206"/>
      <c r="G100" s="75">
        <v>0.5</v>
      </c>
    </row>
    <row r="102" spans="2:7" ht="23.25" x14ac:dyDescent="0.35">
      <c r="B102" s="205" t="s">
        <v>134</v>
      </c>
      <c r="C102" s="205"/>
      <c r="D102" s="205"/>
      <c r="E102" s="205"/>
      <c r="F102" s="27"/>
      <c r="G102" s="28">
        <f>G97*G100</f>
        <v>10488.44</v>
      </c>
    </row>
    <row r="103" spans="2:7" ht="23.25" x14ac:dyDescent="0.35">
      <c r="B103" s="205" t="s">
        <v>403</v>
      </c>
      <c r="C103" s="205"/>
      <c r="D103" s="205"/>
      <c r="E103" s="205"/>
      <c r="F103" s="27"/>
      <c r="G103" s="28">
        <f>G102/12</f>
        <v>874.03666666666675</v>
      </c>
    </row>
    <row r="105" spans="2:7" ht="14.45" customHeight="1" x14ac:dyDescent="0.25">
      <c r="B105" s="77" t="s">
        <v>266</v>
      </c>
      <c r="C105" s="271"/>
      <c r="D105" s="271"/>
      <c r="E105" s="271"/>
      <c r="F105" s="271"/>
      <c r="G105"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D93:E93"/>
    <mergeCell ref="C95:E95"/>
    <mergeCell ref="C105:G105"/>
    <mergeCell ref="C97:E97"/>
    <mergeCell ref="C98:E98"/>
    <mergeCell ref="D100:E100"/>
    <mergeCell ref="B102:E102"/>
    <mergeCell ref="B103:E103"/>
    <mergeCell ref="H46:H48"/>
    <mergeCell ref="D89:E89"/>
    <mergeCell ref="C90:E90"/>
    <mergeCell ref="D92:E92"/>
    <mergeCell ref="E71:F71"/>
    <mergeCell ref="F46:F48"/>
    <mergeCell ref="B85:F85"/>
    <mergeCell ref="D86:F86"/>
    <mergeCell ref="E72:F72"/>
    <mergeCell ref="E73:F73"/>
    <mergeCell ref="B78:G78"/>
    <mergeCell ref="E80:F81"/>
    <mergeCell ref="G80:G81"/>
    <mergeCell ref="C1:H1"/>
    <mergeCell ref="A3:H3"/>
    <mergeCell ref="A4:H4"/>
    <mergeCell ref="A5:H5"/>
    <mergeCell ref="A9:A12"/>
    <mergeCell ref="B9:E10"/>
    <mergeCell ref="F9:G12"/>
    <mergeCell ref="H9:H12"/>
    <mergeCell ref="B11:E11"/>
    <mergeCell ref="B13:E13"/>
    <mergeCell ref="C14:C15"/>
    <mergeCell ref="A24:A27"/>
    <mergeCell ref="C32:F32"/>
    <mergeCell ref="C49:F49"/>
    <mergeCell ref="C17:F17"/>
    <mergeCell ref="A39:A42"/>
    <mergeCell ref="B39:E40"/>
    <mergeCell ref="F39:G42"/>
    <mergeCell ref="B43:E43"/>
    <mergeCell ref="A46:A48"/>
    <mergeCell ref="B46:B48"/>
    <mergeCell ref="C46:C48"/>
    <mergeCell ref="D46:D48"/>
    <mergeCell ref="E46:E48"/>
    <mergeCell ref="G46:G48"/>
    <mergeCell ref="H39:H42"/>
    <mergeCell ref="B41:E41"/>
    <mergeCell ref="H24:H27"/>
    <mergeCell ref="B26:E26"/>
    <mergeCell ref="B28:E28"/>
    <mergeCell ref="B24:E25"/>
    <mergeCell ref="F24:G27"/>
    <mergeCell ref="M56:M57"/>
    <mergeCell ref="B67:C67"/>
    <mergeCell ref="B68:C68"/>
    <mergeCell ref="E68:F68"/>
    <mergeCell ref="E70:F70"/>
    <mergeCell ref="E56:F57"/>
    <mergeCell ref="G56:G57"/>
    <mergeCell ref="D59:E59"/>
    <mergeCell ref="E69:F69"/>
  </mergeCells>
  <conditionalFormatting sqref="B2 D37">
    <cfRule type="expression" dxfId="3027" priority="24">
      <formula>#REF!=#REF!</formula>
    </cfRule>
  </conditionalFormatting>
  <conditionalFormatting sqref="B13 F13">
    <cfRule type="expression" dxfId="3026" priority="18">
      <formula>$G$13=$F$13</formula>
    </cfRule>
  </conditionalFormatting>
  <conditionalFormatting sqref="B28">
    <cfRule type="expression" dxfId="3025" priority="9">
      <formula>$G$13=$F$13</formula>
    </cfRule>
  </conditionalFormatting>
  <conditionalFormatting sqref="B43">
    <cfRule type="expression" dxfId="3024" priority="8">
      <formula>$G$13=$F$13</formula>
    </cfRule>
  </conditionalFormatting>
  <conditionalFormatting sqref="C14 D15:F15">
    <cfRule type="expression" dxfId="3023" priority="22">
      <formula>$G$15=$F$15</formula>
    </cfRule>
  </conditionalFormatting>
  <conditionalFormatting sqref="C81">
    <cfRule type="expression" dxfId="3022" priority="3">
      <formula>$L80&gt;1</formula>
    </cfRule>
    <cfRule type="expression" dxfId="3021" priority="5">
      <formula>$L80&lt;1</formula>
    </cfRule>
  </conditionalFormatting>
  <conditionalFormatting sqref="C14:F14">
    <cfRule type="expression" dxfId="3020" priority="23">
      <formula>$G$14=$F$14</formula>
    </cfRule>
  </conditionalFormatting>
  <conditionalFormatting sqref="C16:F16">
    <cfRule type="expression" dxfId="3019" priority="21">
      <formula>$G$16=$F$16</formula>
    </cfRule>
  </conditionalFormatting>
  <conditionalFormatting sqref="C29:F29">
    <cfRule type="expression" dxfId="3018" priority="7">
      <formula>$G$29=$F$29</formula>
    </cfRule>
  </conditionalFormatting>
  <conditionalFormatting sqref="C30:F30">
    <cfRule type="expression" dxfId="3017" priority="15">
      <formula>$G$30=$F$30</formula>
    </cfRule>
  </conditionalFormatting>
  <conditionalFormatting sqref="C31:F31">
    <cfRule type="expression" dxfId="3016" priority="14">
      <formula>$G$31=$F$31</formula>
    </cfRule>
  </conditionalFormatting>
  <conditionalFormatting sqref="C44:F44">
    <cfRule type="expression" dxfId="3015" priority="12">
      <formula>$G$44=$F$44</formula>
    </cfRule>
  </conditionalFormatting>
  <conditionalFormatting sqref="C45:F45">
    <cfRule type="expression" dxfId="3014" priority="11">
      <formula>$G$45=$F$45</formula>
    </cfRule>
  </conditionalFormatting>
  <conditionalFormatting sqref="C46:F48">
    <cfRule type="expression" dxfId="3013" priority="10">
      <formula>$G$46=$F$46</formula>
    </cfRule>
  </conditionalFormatting>
  <conditionalFormatting sqref="E72">
    <cfRule type="expression" dxfId="3012" priority="2">
      <formula>G72&gt;0</formula>
    </cfRule>
  </conditionalFormatting>
  <conditionalFormatting sqref="E80 G80">
    <cfRule type="expression" dxfId="3011" priority="4">
      <formula>$L80&lt;1</formula>
    </cfRule>
    <cfRule type="expression" dxfId="3010" priority="6">
      <formula>$L80&gt;1</formula>
    </cfRule>
  </conditionalFormatting>
  <conditionalFormatting sqref="F28">
    <cfRule type="expression" dxfId="3009" priority="16">
      <formula>$G$28=$F$28</formula>
    </cfRule>
  </conditionalFormatting>
  <conditionalFormatting sqref="F43">
    <cfRule type="expression" dxfId="3008" priority="13">
      <formula>$G$43=$F$43</formula>
    </cfRule>
  </conditionalFormatting>
  <conditionalFormatting sqref="G56">
    <cfRule type="expression" dxfId="3007" priority="20">
      <formula>$G$56&gt;11</formula>
    </cfRule>
  </conditionalFormatting>
  <conditionalFormatting sqref="G56:G57">
    <cfRule type="expression" dxfId="3006" priority="17">
      <formula>$G$56&lt;5</formula>
    </cfRule>
  </conditionalFormatting>
  <conditionalFormatting sqref="G72">
    <cfRule type="expression" dxfId="3005" priority="1">
      <formula>H72&lt;1052</formula>
    </cfRule>
  </conditionalFormatting>
  <conditionalFormatting sqref="M56:M57">
    <cfRule type="expression" dxfId="3004" priority="19">
      <formula>$H$16&gt;150</formula>
    </cfRule>
  </conditionalFormatting>
  <hyperlinks>
    <hyperlink ref="B105" location="'TABLE DES MATIERES'!A1" display="Retour à l'index" xr:uid="{00AF107D-83DF-432D-8304-088CCA538F41}"/>
    <hyperlink ref="B6" location="'TABLE DES MATIERES'!A1" display="Retour à l'index" xr:uid="{34F2520B-A032-4E6E-9F59-8F37853A3D6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46CB-9736-47D5-A93C-24CE68A41B15}">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351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VLOOKUP(G66,Tableau14566[],2)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v>60</v>
      </c>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73" t="s">
        <v>410</v>
      </c>
      <c r="F79" s="274"/>
      <c r="G79" s="126">
        <f>IF(H79&lt;1052,I79,0)</f>
        <v>0</v>
      </c>
      <c r="H79" s="127">
        <f>SUM(G70:G78)</f>
        <v>1060</v>
      </c>
      <c r="I79" s="127">
        <f>1052-H79</f>
        <v>-8</v>
      </c>
    </row>
    <row r="80" spans="2:13" ht="18.95" customHeight="1" x14ac:dyDescent="0.25">
      <c r="E80" s="203" t="s">
        <v>393</v>
      </c>
      <c r="F80" s="255"/>
      <c r="G80" s="107">
        <f>SUM(G75:G79)</f>
        <v>60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1060</v>
      </c>
    </row>
    <row r="87" spans="2:12" ht="40.5" customHeight="1" x14ac:dyDescent="0.25">
      <c r="B87" s="112" t="s">
        <v>399</v>
      </c>
      <c r="C87" s="121">
        <f>C86*12/G93</f>
        <v>0</v>
      </c>
      <c r="E87" s="260" t="s">
        <v>396</v>
      </c>
      <c r="F87" s="260"/>
      <c r="G87" s="261"/>
      <c r="L87" s="109">
        <f>C87-G86</f>
        <v>-1060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1060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21136.400000000001</v>
      </c>
    </row>
    <row r="100" spans="2:7" ht="23.25" x14ac:dyDescent="0.35">
      <c r="D100" s="195" t="s">
        <v>116</v>
      </c>
      <c r="E100" s="195"/>
      <c r="F100" s="27"/>
      <c r="G100" s="28">
        <f>G99/12</f>
        <v>1761.3666666666668</v>
      </c>
    </row>
    <row r="102" spans="2:7" ht="23.25" x14ac:dyDescent="0.35">
      <c r="C102" s="272" t="s">
        <v>408</v>
      </c>
      <c r="D102" s="272"/>
      <c r="E102" s="272"/>
      <c r="G102" s="75">
        <v>1</v>
      </c>
    </row>
    <row r="104" spans="2:7" ht="18.95" customHeight="1" x14ac:dyDescent="0.35">
      <c r="C104" s="205" t="s">
        <v>132</v>
      </c>
      <c r="D104" s="205"/>
      <c r="E104" s="205"/>
      <c r="F104" s="27"/>
      <c r="G104" s="28">
        <f>G99*G102</f>
        <v>21136.400000000001</v>
      </c>
    </row>
    <row r="105" spans="2:7" ht="18.95" customHeight="1" x14ac:dyDescent="0.35">
      <c r="C105" s="205" t="s">
        <v>133</v>
      </c>
      <c r="D105" s="205"/>
      <c r="E105" s="205"/>
      <c r="F105" s="27"/>
      <c r="G105" s="28">
        <f>G104/12</f>
        <v>1761.3666666666668</v>
      </c>
    </row>
    <row r="107" spans="2:7" ht="23.25" x14ac:dyDescent="0.35">
      <c r="D107" s="206" t="s">
        <v>131</v>
      </c>
      <c r="E107" s="206"/>
      <c r="G107" s="75">
        <v>0.5</v>
      </c>
    </row>
    <row r="109" spans="2:7" ht="23.25" x14ac:dyDescent="0.35">
      <c r="B109" s="205" t="s">
        <v>134</v>
      </c>
      <c r="C109" s="205"/>
      <c r="D109" s="205"/>
      <c r="E109" s="205"/>
      <c r="F109" s="27"/>
      <c r="G109" s="28">
        <f>G104*G107</f>
        <v>10568.2</v>
      </c>
    </row>
    <row r="110" spans="2:7" ht="23.25" x14ac:dyDescent="0.35">
      <c r="B110" s="205" t="s">
        <v>403</v>
      </c>
      <c r="C110" s="205"/>
      <c r="D110" s="205"/>
      <c r="E110" s="205"/>
      <c r="F110" s="27"/>
      <c r="G110" s="28">
        <f>G109/12</f>
        <v>880.68333333333339</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E87:F88"/>
    <mergeCell ref="G87:G88"/>
    <mergeCell ref="B92:F92"/>
    <mergeCell ref="D93:F93"/>
  </mergeCells>
  <conditionalFormatting sqref="B2 D37">
    <cfRule type="expression" dxfId="3003" priority="26">
      <formula>#REF!=#REF!</formula>
    </cfRule>
  </conditionalFormatting>
  <conditionalFormatting sqref="B13 F13">
    <cfRule type="expression" dxfId="3002" priority="20">
      <formula>$G$13=$F$13</formula>
    </cfRule>
  </conditionalFormatting>
  <conditionalFormatting sqref="B28:F28">
    <cfRule type="expression" dxfId="3001" priority="18">
      <formula>$G$28=$F$28</formula>
    </cfRule>
  </conditionalFormatting>
  <conditionalFormatting sqref="B43:F43">
    <cfRule type="expression" dxfId="3000" priority="14">
      <formula>$G$43=$F$43</formula>
    </cfRule>
  </conditionalFormatting>
  <conditionalFormatting sqref="C14 D15:F15">
    <cfRule type="expression" dxfId="2999" priority="24">
      <formula>$G$15=$F$15</formula>
    </cfRule>
  </conditionalFormatting>
  <conditionalFormatting sqref="C88">
    <cfRule type="expression" dxfId="2998" priority="4">
      <formula>$L87&gt;1</formula>
    </cfRule>
    <cfRule type="expression" dxfId="2997" priority="6">
      <formula>$L87&lt;1</formula>
    </cfRule>
  </conditionalFormatting>
  <conditionalFormatting sqref="C14:F14">
    <cfRule type="expression" dxfId="2996" priority="25">
      <formula>$G$14=$F$14</formula>
    </cfRule>
  </conditionalFormatting>
  <conditionalFormatting sqref="C16:F16">
    <cfRule type="expression" dxfId="2995" priority="23">
      <formula>$G$16=$F$16</formula>
    </cfRule>
  </conditionalFormatting>
  <conditionalFormatting sqref="C29:F29">
    <cfRule type="expression" dxfId="2994" priority="17">
      <formula>$G$29=$F$29</formula>
    </cfRule>
  </conditionalFormatting>
  <conditionalFormatting sqref="C30:F30">
    <cfRule type="expression" dxfId="2993" priority="16">
      <formula>$G$30=$F$30</formula>
    </cfRule>
  </conditionalFormatting>
  <conditionalFormatting sqref="C31:F31">
    <cfRule type="expression" dxfId="2992" priority="15">
      <formula>$G$31=$F$31</formula>
    </cfRule>
  </conditionalFormatting>
  <conditionalFormatting sqref="C44:F44">
    <cfRule type="expression" dxfId="2991" priority="13">
      <formula>$G$44=$F$44</formula>
    </cfRule>
  </conditionalFormatting>
  <conditionalFormatting sqref="C45:F45">
    <cfRule type="expression" dxfId="2990" priority="12">
      <formula>$G$45=$F$45</formula>
    </cfRule>
  </conditionalFormatting>
  <conditionalFormatting sqref="C46:F48">
    <cfRule type="expression" dxfId="2989" priority="11">
      <formula>$G$46=$F$46</formula>
    </cfRule>
  </conditionalFormatting>
  <conditionalFormatting sqref="D56:F56">
    <cfRule type="expression" dxfId="2988" priority="8">
      <formula>$G$56=$F$56</formula>
    </cfRule>
  </conditionalFormatting>
  <conditionalFormatting sqref="E79">
    <cfRule type="expression" dxfId="2987" priority="2">
      <formula>G79&gt;0</formula>
    </cfRule>
  </conditionalFormatting>
  <conditionalFormatting sqref="E87 G87">
    <cfRule type="expression" dxfId="2986" priority="5">
      <formula>$L87&lt;1</formula>
    </cfRule>
    <cfRule type="expression" dxfId="2985" priority="7">
      <formula>$L87&gt;1</formula>
    </cfRule>
  </conditionalFormatting>
  <conditionalFormatting sqref="G63">
    <cfRule type="expression" dxfId="2984" priority="22">
      <formula>$G$63&gt;11</formula>
    </cfRule>
  </conditionalFormatting>
  <conditionalFormatting sqref="G63:G64">
    <cfRule type="expression" dxfId="2983" priority="19">
      <formula>$G$63&lt;5</formula>
    </cfRule>
  </conditionalFormatting>
  <conditionalFormatting sqref="G79">
    <cfRule type="expression" dxfId="2982" priority="1">
      <formula>H79&lt;1052</formula>
    </cfRule>
  </conditionalFormatting>
  <conditionalFormatting sqref="G92">
    <cfRule type="colorScale" priority="3">
      <colorScale>
        <cfvo type="num" val="1052"/>
        <cfvo type="num" val="1052"/>
        <color rgb="FFFFC000"/>
        <color rgb="FFFFFF00"/>
      </colorScale>
    </cfRule>
  </conditionalFormatting>
  <conditionalFormatting sqref="M63:M64">
    <cfRule type="expression" dxfId="2981" priority="21">
      <formula>$H$16&gt;150</formula>
    </cfRule>
  </conditionalFormatting>
  <hyperlinks>
    <hyperlink ref="B112" location="'TABLE DES MATIERES'!A1" display="Retour à l'index" xr:uid="{6C8A756E-AD0B-4F4B-B4F1-71FFF386EC27}"/>
    <hyperlink ref="B6" location="'TABLE DES MATIERES'!A1" display="Retour à l'index" xr:uid="{70453060-63BF-40FF-A830-E6BD0F496F4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8490-061F-4A00-9293-800FF657D4E4}">
  <sheetPr codeName="Feuil10"/>
  <dimension ref="A1:M550"/>
  <sheetViews>
    <sheetView zoomScale="84" zoomScaleNormal="84" workbookViewId="0">
      <selection activeCell="B15" sqref="B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300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1" spans="2:13" hidden="1" x14ac:dyDescent="0.25"/>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0"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VLOOKUP(G66,Tableau14534[],2)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12:G112"/>
    <mergeCell ref="C104:E104"/>
    <mergeCell ref="C105:E105"/>
    <mergeCell ref="D107:E107"/>
    <mergeCell ref="B109:E109"/>
    <mergeCell ref="B110:E110"/>
    <mergeCell ref="D96:E96"/>
    <mergeCell ref="C97:E97"/>
    <mergeCell ref="D99:E99"/>
    <mergeCell ref="D100:E100"/>
    <mergeCell ref="C102:E102"/>
    <mergeCell ref="B85:G85"/>
    <mergeCell ref="E87:F88"/>
    <mergeCell ref="G87:G88"/>
    <mergeCell ref="B92:F92"/>
    <mergeCell ref="D93:F93"/>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980" priority="23">
      <formula>#REF!=#REF!</formula>
    </cfRule>
  </conditionalFormatting>
  <conditionalFormatting sqref="B13 F13">
    <cfRule type="expression" dxfId="2979" priority="17">
      <formula>$G$13=$F$13</formula>
    </cfRule>
  </conditionalFormatting>
  <conditionalFormatting sqref="B28">
    <cfRule type="expression" dxfId="2978" priority="7">
      <formula>$G$13=$F$13</formula>
    </cfRule>
  </conditionalFormatting>
  <conditionalFormatting sqref="B43">
    <cfRule type="expression" dxfId="2977" priority="6">
      <formula>$G$13=$F$13</formula>
    </cfRule>
  </conditionalFormatting>
  <conditionalFormatting sqref="C14 D15:F15">
    <cfRule type="expression" dxfId="2976" priority="21">
      <formula>$G$15=$F$15</formula>
    </cfRule>
  </conditionalFormatting>
  <conditionalFormatting sqref="C88">
    <cfRule type="expression" dxfId="2975" priority="1">
      <formula>$L87&gt;1</formula>
    </cfRule>
    <cfRule type="expression" dxfId="2974" priority="3">
      <formula>$L87&lt;1</formula>
    </cfRule>
  </conditionalFormatting>
  <conditionalFormatting sqref="C14:F14">
    <cfRule type="expression" dxfId="2973" priority="22">
      <formula>$G$14=$F$14</formula>
    </cfRule>
  </conditionalFormatting>
  <conditionalFormatting sqref="C16:F16">
    <cfRule type="expression" dxfId="2972" priority="20">
      <formula>$G$16=$F$16</formula>
    </cfRule>
  </conditionalFormatting>
  <conditionalFormatting sqref="C29:F29">
    <cfRule type="expression" dxfId="2971" priority="14">
      <formula>$G$29=$F$29</formula>
    </cfRule>
  </conditionalFormatting>
  <conditionalFormatting sqref="C30:F30">
    <cfRule type="expression" dxfId="2970" priority="13">
      <formula>$G$30=$F$30</formula>
    </cfRule>
  </conditionalFormatting>
  <conditionalFormatting sqref="C31:F31">
    <cfRule type="expression" dxfId="2969" priority="12">
      <formula>$G$31=$F$31</formula>
    </cfRule>
  </conditionalFormatting>
  <conditionalFormatting sqref="C44:F44">
    <cfRule type="expression" dxfId="2968" priority="10">
      <formula>$G$44=$F$44</formula>
    </cfRule>
  </conditionalFormatting>
  <conditionalFormatting sqref="C45:F45">
    <cfRule type="expression" dxfId="2967" priority="9">
      <formula>$G$45=$F$45</formula>
    </cfRule>
  </conditionalFormatting>
  <conditionalFormatting sqref="C46:F48">
    <cfRule type="expression" dxfId="2966" priority="8">
      <formula>$G$46=$F$46</formula>
    </cfRule>
  </conditionalFormatting>
  <conditionalFormatting sqref="D56:F56">
    <cfRule type="expression" dxfId="2965" priority="5">
      <formula>$G$56=$F$56</formula>
    </cfRule>
  </conditionalFormatting>
  <conditionalFormatting sqref="E87 G87">
    <cfRule type="expression" dxfId="2964" priority="2">
      <formula>$L87&lt;1</formula>
    </cfRule>
    <cfRule type="expression" dxfId="2963" priority="4">
      <formula>$L87&gt;1</formula>
    </cfRule>
  </conditionalFormatting>
  <conditionalFormatting sqref="F28">
    <cfRule type="expression" dxfId="2962" priority="15">
      <formula>$G$28=$F$28</formula>
    </cfRule>
  </conditionalFormatting>
  <conditionalFormatting sqref="F43">
    <cfRule type="expression" dxfId="2961" priority="11">
      <formula>$G$43=$F$43</formula>
    </cfRule>
  </conditionalFormatting>
  <conditionalFormatting sqref="G63">
    <cfRule type="expression" dxfId="2960" priority="19">
      <formula>$G$63&gt;11</formula>
    </cfRule>
  </conditionalFormatting>
  <conditionalFormatting sqref="G63:G64">
    <cfRule type="expression" dxfId="2959" priority="16">
      <formula>$G$63&lt;5</formula>
    </cfRule>
  </conditionalFormatting>
  <conditionalFormatting sqref="M63:M64">
    <cfRule type="expression" dxfId="2958" priority="18">
      <formula>$H$16&gt;150</formula>
    </cfRule>
  </conditionalFormatting>
  <hyperlinks>
    <hyperlink ref="B112" location="'TABLE DES MATIERES'!A1" display="Retour à l'index" xr:uid="{05471A60-40C1-4429-BB39-D194EA9AA586}"/>
    <hyperlink ref="B6" location="'TABLE DES MATIERES'!A1" display="Retour à l'index" xr:uid="{2E58A86C-7E46-4634-ACC4-E8A5ABE7CA6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C303-AEBF-4316-B5F6-FF5E757F5A64}">
  <sheetPr codeName="Feuil11"/>
  <dimension ref="A1:M550"/>
  <sheetViews>
    <sheetView zoomScale="84" zoomScaleNormal="84" workbookViewId="0">
      <selection activeCell="B15" sqref="B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322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hidden="1"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0" spans="2:13" hidden="1" x14ac:dyDescent="0.25"/>
    <row r="51" spans="2:13" hidden="1" x14ac:dyDescent="0.25"/>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VLOOKUP(G66,Tableau14535[],2)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12:G112"/>
    <mergeCell ref="C104:E104"/>
    <mergeCell ref="C105:E105"/>
    <mergeCell ref="D107:E107"/>
    <mergeCell ref="B109:E109"/>
    <mergeCell ref="B110:E110"/>
    <mergeCell ref="D96:E96"/>
    <mergeCell ref="C97:E97"/>
    <mergeCell ref="D99:E99"/>
    <mergeCell ref="D100:E100"/>
    <mergeCell ref="C102:E102"/>
    <mergeCell ref="B85:G85"/>
    <mergeCell ref="E87:F88"/>
    <mergeCell ref="G87:G88"/>
    <mergeCell ref="B92:F92"/>
    <mergeCell ref="D93:F93"/>
    <mergeCell ref="B74:C74"/>
    <mergeCell ref="B75:C75"/>
    <mergeCell ref="E75:F75"/>
    <mergeCell ref="E77:F77"/>
    <mergeCell ref="E79:F79"/>
    <mergeCell ref="C17:F17"/>
    <mergeCell ref="C32:F32"/>
    <mergeCell ref="C49:F49"/>
    <mergeCell ref="F46:F48"/>
    <mergeCell ref="G46:G48"/>
    <mergeCell ref="B28:E28"/>
    <mergeCell ref="M63:M64"/>
    <mergeCell ref="D66:E66"/>
    <mergeCell ref="E76:F76"/>
    <mergeCell ref="E78:F78"/>
    <mergeCell ref="E80:F80"/>
    <mergeCell ref="H46:H48"/>
    <mergeCell ref="B55:F55"/>
    <mergeCell ref="E63:F64"/>
    <mergeCell ref="G63:G64"/>
    <mergeCell ref="B43:E43"/>
    <mergeCell ref="A46:A48"/>
    <mergeCell ref="B46:B48"/>
    <mergeCell ref="C46:C48"/>
    <mergeCell ref="D46:D48"/>
    <mergeCell ref="E46:E4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2957" priority="23">
      <formula>#REF!=#REF!</formula>
    </cfRule>
  </conditionalFormatting>
  <conditionalFormatting sqref="B13 F13">
    <cfRule type="expression" dxfId="2956" priority="17">
      <formula>$G$13=$F$13</formula>
    </cfRule>
  </conditionalFormatting>
  <conditionalFormatting sqref="B28">
    <cfRule type="expression" dxfId="2955" priority="7">
      <formula>$G$13=$F$13</formula>
    </cfRule>
  </conditionalFormatting>
  <conditionalFormatting sqref="B43">
    <cfRule type="expression" dxfId="2954" priority="6">
      <formula>$G$13=$F$13</formula>
    </cfRule>
  </conditionalFormatting>
  <conditionalFormatting sqref="C14 D15:F15">
    <cfRule type="expression" dxfId="2953" priority="21">
      <formula>$G$15=$F$15</formula>
    </cfRule>
  </conditionalFormatting>
  <conditionalFormatting sqref="C88">
    <cfRule type="expression" dxfId="2952" priority="1">
      <formula>$L87&gt;1</formula>
    </cfRule>
    <cfRule type="expression" dxfId="2951" priority="3">
      <formula>$L87&lt;1</formula>
    </cfRule>
  </conditionalFormatting>
  <conditionalFormatting sqref="C14:F14">
    <cfRule type="expression" dxfId="2950" priority="22">
      <formula>$G$14=$F$14</formula>
    </cfRule>
  </conditionalFormatting>
  <conditionalFormatting sqref="C16:F16">
    <cfRule type="expression" dxfId="2949" priority="20">
      <formula>$G$16=$F$16</formula>
    </cfRule>
  </conditionalFormatting>
  <conditionalFormatting sqref="C29:F29">
    <cfRule type="expression" dxfId="2948" priority="14">
      <formula>$G$29=$F$29</formula>
    </cfRule>
  </conditionalFormatting>
  <conditionalFormatting sqref="C30:F30">
    <cfRule type="expression" dxfId="2947" priority="13">
      <formula>$G$30=$F$30</formula>
    </cfRule>
  </conditionalFormatting>
  <conditionalFormatting sqref="C31:F31">
    <cfRule type="expression" dxfId="2946" priority="12">
      <formula>$G$31=$F$31</formula>
    </cfRule>
  </conditionalFormatting>
  <conditionalFormatting sqref="C44:F44">
    <cfRule type="expression" dxfId="2945" priority="10">
      <formula>$G$44=$F$44</formula>
    </cfRule>
  </conditionalFormatting>
  <conditionalFormatting sqref="C45:F45">
    <cfRule type="expression" dxfId="2944" priority="9">
      <formula>$G$45=$F$45</formula>
    </cfRule>
  </conditionalFormatting>
  <conditionalFormatting sqref="C46:F48">
    <cfRule type="expression" dxfId="2943" priority="8">
      <formula>$G$46=$F$46</formula>
    </cfRule>
  </conditionalFormatting>
  <conditionalFormatting sqref="D56:F56">
    <cfRule type="expression" dxfId="2942" priority="5">
      <formula>$G$56=$F$56</formula>
    </cfRule>
  </conditionalFormatting>
  <conditionalFormatting sqref="E87 G87">
    <cfRule type="expression" dxfId="2941" priority="2">
      <formula>$L87&lt;1</formula>
    </cfRule>
    <cfRule type="expression" dxfId="2940" priority="4">
      <formula>$L87&gt;1</formula>
    </cfRule>
  </conditionalFormatting>
  <conditionalFormatting sqref="F28">
    <cfRule type="expression" dxfId="2939" priority="15">
      <formula>$G$28=$F$28</formula>
    </cfRule>
  </conditionalFormatting>
  <conditionalFormatting sqref="F43">
    <cfRule type="expression" dxfId="2938" priority="11">
      <formula>$G$43=$F$43</formula>
    </cfRule>
  </conditionalFormatting>
  <conditionalFormatting sqref="G63">
    <cfRule type="expression" dxfId="2937" priority="19">
      <formula>$G$63&gt;11</formula>
    </cfRule>
  </conditionalFormatting>
  <conditionalFormatting sqref="G63:G64">
    <cfRule type="expression" dxfId="2936" priority="16">
      <formula>$G$63&lt;5</formula>
    </cfRule>
  </conditionalFormatting>
  <conditionalFormatting sqref="M63:M64">
    <cfRule type="expression" dxfId="2935" priority="18">
      <formula>$H$16&gt;150</formula>
    </cfRule>
  </conditionalFormatting>
  <hyperlinks>
    <hyperlink ref="B112" location="'TABLE DES MATIERES'!A1" display="Retour à l'index" xr:uid="{88A96DFD-9147-46C1-BE18-2F78924C559A}"/>
    <hyperlink ref="B6" location="'TABLE DES MATIERES'!A1" display="Retour à l'index" xr:uid="{05D99948-E47C-4D4E-9EBD-1B70C56EEF35}"/>
  </hyperlinks>
  <pageMargins left="0.25" right="0.25" top="0.75" bottom="0.75" header="0.3" footer="0.3"/>
  <pageSetup paperSize="8" orientation="landscape" horizontalDpi="4294967293" r:id="rId1"/>
  <drawing r:id="rId2"/>
  <legacyDrawing r:id="rId3"/>
  <tableParts count="1">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53C7-DD47-4CD0-85E0-DA294831995E}">
  <sheetPr codeName="Feuil12"/>
  <dimension ref="A1:M550"/>
  <sheetViews>
    <sheetView zoomScale="84" zoomScaleNormal="84" workbookViewId="0">
      <selection activeCell="C6" sqref="C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281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56.25" x14ac:dyDescent="0.3">
      <c r="A29" s="10">
        <v>3</v>
      </c>
      <c r="B29" s="8"/>
      <c r="C29" s="41" t="s">
        <v>125</v>
      </c>
      <c r="D29" s="43"/>
      <c r="E29" s="42" t="s">
        <v>39</v>
      </c>
      <c r="F29" s="11">
        <v>15</v>
      </c>
      <c r="G29" s="69"/>
      <c r="H29" s="3">
        <v>3</v>
      </c>
    </row>
    <row r="30" spans="1:8" ht="75" x14ac:dyDescent="0.25">
      <c r="A30" s="10">
        <v>4</v>
      </c>
      <c r="B30" s="5"/>
      <c r="C30" s="41" t="s">
        <v>145</v>
      </c>
      <c r="D30" s="41" t="s">
        <v>40</v>
      </c>
      <c r="E30" s="42" t="s">
        <v>41</v>
      </c>
      <c r="F30" s="11">
        <v>20</v>
      </c>
      <c r="G30" s="69"/>
      <c r="H30" s="3">
        <v>4</v>
      </c>
    </row>
    <row r="31" spans="1:8" ht="23.25" x14ac:dyDescent="0.35">
      <c r="C31" s="263" t="s">
        <v>390</v>
      </c>
      <c r="D31" s="263"/>
      <c r="E31" s="263"/>
      <c r="F31" s="264"/>
      <c r="G31" s="69"/>
    </row>
    <row r="36" spans="1:8" ht="18.75" x14ac:dyDescent="0.25">
      <c r="D36" s="76"/>
    </row>
    <row r="38" spans="1:8" ht="26.1" customHeight="1" x14ac:dyDescent="0.25">
      <c r="A38" s="168" t="s">
        <v>2</v>
      </c>
      <c r="B38" s="173" t="s">
        <v>52</v>
      </c>
      <c r="C38" s="173"/>
      <c r="D38" s="173"/>
      <c r="E38" s="173"/>
      <c r="F38" s="157" t="s">
        <v>32</v>
      </c>
      <c r="G38" s="157"/>
      <c r="H38" s="161" t="s">
        <v>2</v>
      </c>
    </row>
    <row r="39" spans="1:8" x14ac:dyDescent="0.25">
      <c r="A39" s="168"/>
      <c r="B39" s="173"/>
      <c r="C39" s="173"/>
      <c r="D39" s="173"/>
      <c r="E39" s="173"/>
      <c r="F39" s="157"/>
      <c r="G39" s="157"/>
      <c r="H39" s="161"/>
    </row>
    <row r="40" spans="1:8" ht="31.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45.95" customHeight="1" x14ac:dyDescent="0.25">
      <c r="A42" s="10">
        <v>1</v>
      </c>
      <c r="B42" s="171" t="s">
        <v>173</v>
      </c>
      <c r="C42" s="171"/>
      <c r="D42" s="171"/>
      <c r="E42" s="171"/>
      <c r="F42" s="11">
        <v>5</v>
      </c>
      <c r="G42" s="71"/>
      <c r="H42" s="3">
        <v>1</v>
      </c>
    </row>
    <row r="43" spans="1:8" ht="56.25" x14ac:dyDescent="0.3">
      <c r="A43" s="10">
        <v>3</v>
      </c>
      <c r="B43" s="4"/>
      <c r="C43" s="41" t="s">
        <v>148</v>
      </c>
      <c r="D43" s="41" t="s">
        <v>118</v>
      </c>
      <c r="E43" s="44"/>
      <c r="F43" s="11">
        <v>15</v>
      </c>
      <c r="G43" s="71"/>
      <c r="H43" s="3">
        <v>3</v>
      </c>
    </row>
    <row r="44" spans="1:8" ht="21" customHeight="1" x14ac:dyDescent="0.25">
      <c r="A44" s="174">
        <v>4</v>
      </c>
      <c r="B44" s="240"/>
      <c r="C44" s="216" t="s">
        <v>59</v>
      </c>
      <c r="D44" s="197" t="s">
        <v>60</v>
      </c>
      <c r="E44" s="197" t="s">
        <v>61</v>
      </c>
      <c r="F44" s="212">
        <v>20</v>
      </c>
      <c r="G44" s="213"/>
      <c r="H44" s="214">
        <v>4</v>
      </c>
    </row>
    <row r="45" spans="1:8" x14ac:dyDescent="0.25">
      <c r="A45" s="174"/>
      <c r="B45" s="241"/>
      <c r="C45" s="216"/>
      <c r="D45" s="197"/>
      <c r="E45" s="197"/>
      <c r="F45" s="212"/>
      <c r="G45" s="213"/>
      <c r="H45" s="214"/>
    </row>
    <row r="46" spans="1:8" x14ac:dyDescent="0.25">
      <c r="A46" s="174"/>
      <c r="B46" s="242"/>
      <c r="C46" s="216"/>
      <c r="D46" s="197"/>
      <c r="E46" s="197"/>
      <c r="F46" s="212"/>
      <c r="G46" s="213"/>
      <c r="H46" s="214"/>
    </row>
    <row r="47" spans="1:8" ht="23.25" x14ac:dyDescent="0.35">
      <c r="C47" s="263" t="s">
        <v>390</v>
      </c>
      <c r="D47" s="263"/>
      <c r="E47" s="263"/>
      <c r="F47" s="264"/>
      <c r="G47" s="69"/>
    </row>
    <row r="54" spans="4:13" ht="15.95" customHeight="1" x14ac:dyDescent="0.3">
      <c r="D54" s="30"/>
      <c r="E54" s="198" t="s">
        <v>107</v>
      </c>
      <c r="F54" s="198"/>
      <c r="G54" s="191">
        <v>5</v>
      </c>
      <c r="H54" s="22"/>
      <c r="I54" s="22"/>
      <c r="J54" s="22"/>
      <c r="K54" s="22"/>
      <c r="L54">
        <f>SUM(G1:G53)</f>
        <v>0</v>
      </c>
      <c r="M54" s="192">
        <f>IF(G54="","",150-((G54-5)*25))</f>
        <v>150</v>
      </c>
    </row>
    <row r="55" spans="4:13" ht="18.75" x14ac:dyDescent="0.3">
      <c r="D55" s="30"/>
      <c r="E55" s="198"/>
      <c r="F55" s="198"/>
      <c r="G55" s="191"/>
      <c r="H55" s="22"/>
      <c r="I55" s="22"/>
      <c r="J55" s="22"/>
      <c r="K55" s="22"/>
      <c r="L55" s="22"/>
      <c r="M55" s="192"/>
    </row>
    <row r="56" spans="4:13" ht="18.75" x14ac:dyDescent="0.3">
      <c r="D56" s="30"/>
      <c r="E56" s="30"/>
      <c r="F56" s="30"/>
      <c r="G56">
        <v>5</v>
      </c>
    </row>
    <row r="57" spans="4:13" ht="24.6" customHeight="1" x14ac:dyDescent="0.35">
      <c r="D57" s="199" t="s">
        <v>108</v>
      </c>
      <c r="E57" s="199"/>
      <c r="F57" s="30"/>
      <c r="G57" s="73">
        <v>0</v>
      </c>
      <c r="M57">
        <f>VLOOKUP(G57,Tableau1453810[],2)</f>
        <v>0</v>
      </c>
    </row>
    <row r="58" spans="4:13" x14ac:dyDescent="0.25">
      <c r="E58" s="12"/>
    </row>
    <row r="59" spans="4:13" x14ac:dyDescent="0.25">
      <c r="E59" s="14"/>
      <c r="F59" s="15"/>
      <c r="G59" s="15"/>
    </row>
    <row r="60" spans="4:13" x14ac:dyDescent="0.25">
      <c r="E60" s="14"/>
      <c r="F60" s="15"/>
      <c r="G60" s="15"/>
    </row>
    <row r="61" spans="4:13" ht="18.75" x14ac:dyDescent="0.3">
      <c r="E61" s="23" t="s">
        <v>109</v>
      </c>
      <c r="F61" s="24"/>
      <c r="G61" s="25">
        <v>850</v>
      </c>
    </row>
    <row r="62" spans="4:13" ht="18.75" x14ac:dyDescent="0.3">
      <c r="E62" s="23" t="s">
        <v>136</v>
      </c>
      <c r="F62" s="24"/>
      <c r="G62" s="25">
        <f>PtCongPay</f>
        <v>150</v>
      </c>
    </row>
    <row r="63" spans="4:13" ht="18.75" x14ac:dyDescent="0.3">
      <c r="E63" s="23" t="s">
        <v>137</v>
      </c>
      <c r="F63" s="24"/>
      <c r="G63" s="122">
        <f>(INDICcatég+PtCongPay)*PourcentCPay</f>
        <v>0</v>
      </c>
    </row>
    <row r="64" spans="4:13" ht="18.75" x14ac:dyDescent="0.3">
      <c r="E64" s="23" t="s">
        <v>138</v>
      </c>
      <c r="F64" s="24"/>
      <c r="G64" s="25">
        <f>PointAutreCClassant</f>
        <v>0</v>
      </c>
    </row>
    <row r="65" spans="2:12" ht="21" x14ac:dyDescent="0.35">
      <c r="B65" s="267" t="s">
        <v>407</v>
      </c>
      <c r="C65" s="267"/>
      <c r="E65" s="23"/>
      <c r="F65" s="24"/>
      <c r="G65" s="25"/>
    </row>
    <row r="66" spans="2:12" ht="23.25" x14ac:dyDescent="0.35">
      <c r="B66" s="254" t="s">
        <v>391</v>
      </c>
      <c r="C66" s="254"/>
      <c r="E66" s="257" t="s">
        <v>394</v>
      </c>
      <c r="F66" s="258"/>
      <c r="G66" s="73"/>
    </row>
    <row r="67" spans="2:12" ht="23.25" x14ac:dyDescent="0.35">
      <c r="B67" s="106" t="s">
        <v>392</v>
      </c>
      <c r="C67" s="118"/>
      <c r="E67" s="257" t="s">
        <v>404</v>
      </c>
      <c r="F67" s="259"/>
      <c r="G67" s="71"/>
    </row>
    <row r="68" spans="2:12" ht="23.25" x14ac:dyDescent="0.35">
      <c r="B68" s="106" t="s">
        <v>406</v>
      </c>
      <c r="C68" s="124">
        <f>C67/G84</f>
        <v>0</v>
      </c>
      <c r="E68" s="257" t="s">
        <v>405</v>
      </c>
      <c r="F68" s="259"/>
      <c r="G68" s="71"/>
    </row>
    <row r="69" spans="2:12" ht="18.95" customHeight="1" x14ac:dyDescent="0.3">
      <c r="E69" s="257" t="s">
        <v>400</v>
      </c>
      <c r="F69" s="259"/>
      <c r="G69" s="71"/>
    </row>
    <row r="70" spans="2:12" ht="18.95" customHeight="1" x14ac:dyDescent="0.3">
      <c r="E70" s="257" t="s">
        <v>400</v>
      </c>
      <c r="F70" s="259"/>
      <c r="G70" s="71"/>
    </row>
    <row r="71" spans="2:12" ht="18.95" customHeight="1" x14ac:dyDescent="0.25">
      <c r="E71" s="203" t="s">
        <v>393</v>
      </c>
      <c r="F71" s="255"/>
      <c r="G71" s="107">
        <f>SUM(G66:G68)</f>
        <v>0</v>
      </c>
    </row>
    <row r="72" spans="2:12" ht="18.95" customHeight="1" x14ac:dyDescent="0.25"/>
    <row r="73" spans="2:12" ht="18.95" customHeight="1" x14ac:dyDescent="0.25"/>
    <row r="74" spans="2:12" ht="18.95" customHeight="1" x14ac:dyDescent="0.25">
      <c r="E74" s="115"/>
      <c r="F74" s="115"/>
    </row>
    <row r="75" spans="2:12" ht="18.95" customHeight="1" x14ac:dyDescent="0.25"/>
    <row r="76" spans="2:12" ht="18.95" customHeight="1" x14ac:dyDescent="0.35">
      <c r="B76" s="256" t="s">
        <v>409</v>
      </c>
      <c r="C76" s="256"/>
      <c r="D76" s="256"/>
      <c r="E76" s="256"/>
      <c r="F76" s="256"/>
      <c r="G76" s="256"/>
    </row>
    <row r="77" spans="2:12" ht="56.45" customHeight="1" x14ac:dyDescent="0.3">
      <c r="B77" s="120" t="s">
        <v>395</v>
      </c>
      <c r="C77" s="117"/>
      <c r="E77" s="119" t="s">
        <v>397</v>
      </c>
      <c r="F77" s="116"/>
      <c r="G77" s="114">
        <f>INDICcatég+PointCPay+PointAutreCClassant+PointAnciennete+G71</f>
        <v>1000</v>
      </c>
    </row>
    <row r="78" spans="2:12" ht="40.5" customHeight="1" x14ac:dyDescent="0.25">
      <c r="B78" s="112" t="s">
        <v>399</v>
      </c>
      <c r="C78" s="121">
        <f>C77*12/G84</f>
        <v>0</v>
      </c>
      <c r="E78" s="260" t="s">
        <v>396</v>
      </c>
      <c r="F78" s="260"/>
      <c r="G78" s="261"/>
      <c r="L78" s="109">
        <f>C78-G77</f>
        <v>-1000</v>
      </c>
    </row>
    <row r="79" spans="2:12" ht="55.5" customHeight="1" x14ac:dyDescent="0.35">
      <c r="B79" s="111" t="s">
        <v>398</v>
      </c>
      <c r="C79" s="110" t="str">
        <f>IF($L78&gt;1, $L78,"non concerné.e" )</f>
        <v>non concerné.e</v>
      </c>
      <c r="E79" s="260"/>
      <c r="F79" s="260"/>
      <c r="G79" s="262"/>
    </row>
    <row r="80" spans="2:12" ht="48.6" customHeight="1" x14ac:dyDescent="0.25"/>
    <row r="81" spans="2:7" ht="48" customHeight="1" x14ac:dyDescent="0.25"/>
    <row r="82" spans="2:7" ht="48" customHeight="1" thickBot="1" x14ac:dyDescent="0.3"/>
    <row r="83" spans="2:7" ht="33.6" customHeight="1" thickTop="1" thickBot="1" x14ac:dyDescent="0.3">
      <c r="B83" s="268" t="s">
        <v>401</v>
      </c>
      <c r="C83" s="269"/>
      <c r="D83" s="269"/>
      <c r="E83" s="269"/>
      <c r="F83" s="270"/>
      <c r="G83" s="123">
        <f>G78+G77</f>
        <v>1000</v>
      </c>
    </row>
    <row r="84" spans="2:7" ht="19.5" customHeight="1" thickTop="1" x14ac:dyDescent="0.25">
      <c r="D84" s="265" t="s">
        <v>135</v>
      </c>
      <c r="E84" s="265"/>
      <c r="F84" s="266"/>
      <c r="G84" s="113">
        <v>19.940000000000001</v>
      </c>
    </row>
    <row r="85" spans="2:7" ht="14.45" customHeight="1" x14ac:dyDescent="0.25">
      <c r="E85" s="14"/>
      <c r="F85" s="15"/>
      <c r="G85" s="15"/>
    </row>
    <row r="86" spans="2:7" ht="18.75" hidden="1" x14ac:dyDescent="0.3">
      <c r="E86" s="32" t="s">
        <v>113</v>
      </c>
    </row>
    <row r="87" spans="2:7" ht="23.45" hidden="1" customHeight="1" x14ac:dyDescent="0.35">
      <c r="D87" s="202" t="s">
        <v>114</v>
      </c>
      <c r="E87" s="202"/>
      <c r="F87" s="20"/>
      <c r="G87" s="74">
        <v>100</v>
      </c>
    </row>
    <row r="88" spans="2:7" ht="23.25" hidden="1" x14ac:dyDescent="0.35">
      <c r="C88" s="253" t="s">
        <v>402</v>
      </c>
      <c r="D88" s="253"/>
      <c r="E88" s="253"/>
      <c r="F88" s="20"/>
      <c r="G88" s="74">
        <v>100</v>
      </c>
    </row>
    <row r="90" spans="2:7" ht="23.25" x14ac:dyDescent="0.35">
      <c r="D90" s="195" t="s">
        <v>115</v>
      </c>
      <c r="E90" s="195"/>
      <c r="F90" s="27"/>
      <c r="G90" s="28">
        <f>G83*G84*G88%</f>
        <v>19940</v>
      </c>
    </row>
    <row r="91" spans="2:7" ht="23.25" x14ac:dyDescent="0.35">
      <c r="D91" s="195" t="s">
        <v>116</v>
      </c>
      <c r="E91" s="195"/>
      <c r="F91" s="27"/>
      <c r="G91" s="28">
        <f>G90/12</f>
        <v>1661.6666666666667</v>
      </c>
    </row>
    <row r="93" spans="2:7" ht="23.25" x14ac:dyDescent="0.35">
      <c r="C93" s="272" t="s">
        <v>408</v>
      </c>
      <c r="D93" s="272"/>
      <c r="E93" s="272"/>
      <c r="G93" s="75">
        <v>1</v>
      </c>
    </row>
    <row r="95" spans="2:7" ht="18.95" customHeight="1" x14ac:dyDescent="0.35">
      <c r="C95" s="205" t="s">
        <v>132</v>
      </c>
      <c r="D95" s="205"/>
      <c r="E95" s="205"/>
      <c r="F95" s="27"/>
      <c r="G95" s="28">
        <f>G90*G93</f>
        <v>19940</v>
      </c>
    </row>
    <row r="96" spans="2:7" ht="18.95" customHeight="1" x14ac:dyDescent="0.35">
      <c r="C96" s="205" t="s">
        <v>133</v>
      </c>
      <c r="D96" s="205"/>
      <c r="E96" s="205"/>
      <c r="F96" s="27"/>
      <c r="G96" s="28">
        <f>G95/12</f>
        <v>1661.6666666666667</v>
      </c>
    </row>
    <row r="98" spans="2:7" ht="23.25" x14ac:dyDescent="0.35">
      <c r="D98" s="206" t="s">
        <v>131</v>
      </c>
      <c r="E98" s="206"/>
      <c r="G98" s="75">
        <v>0.5</v>
      </c>
    </row>
    <row r="100" spans="2:7" ht="23.25" x14ac:dyDescent="0.35">
      <c r="B100" s="205" t="s">
        <v>134</v>
      </c>
      <c r="C100" s="205"/>
      <c r="D100" s="205"/>
      <c r="E100" s="205"/>
      <c r="F100" s="27"/>
      <c r="G100" s="28">
        <f>G95*G98</f>
        <v>9970</v>
      </c>
    </row>
    <row r="101" spans="2:7" ht="23.25" x14ac:dyDescent="0.35">
      <c r="B101" s="205" t="s">
        <v>403</v>
      </c>
      <c r="C101" s="205"/>
      <c r="D101" s="205"/>
      <c r="E101" s="205"/>
      <c r="F101" s="27"/>
      <c r="G101" s="28">
        <f>G100/12</f>
        <v>830.83333333333337</v>
      </c>
    </row>
    <row r="103" spans="2:7" ht="14.45" customHeight="1" x14ac:dyDescent="0.25">
      <c r="B103" s="77" t="s">
        <v>266</v>
      </c>
      <c r="C103" s="271"/>
      <c r="D103" s="271"/>
      <c r="E103" s="271"/>
      <c r="F103" s="271"/>
      <c r="G10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B100:E100"/>
    <mergeCell ref="B101:E101"/>
    <mergeCell ref="C103:G103"/>
    <mergeCell ref="D91:E91"/>
    <mergeCell ref="C93:E93"/>
    <mergeCell ref="C95:E95"/>
    <mergeCell ref="C96:E96"/>
    <mergeCell ref="D98:E98"/>
    <mergeCell ref="B83:F83"/>
    <mergeCell ref="D84:F84"/>
    <mergeCell ref="D87:E87"/>
    <mergeCell ref="C88:E88"/>
    <mergeCell ref="D90:E90"/>
    <mergeCell ref="E68:F68"/>
    <mergeCell ref="E70:F70"/>
    <mergeCell ref="E71:F71"/>
    <mergeCell ref="B76:G76"/>
    <mergeCell ref="E78:F79"/>
    <mergeCell ref="G78:G79"/>
    <mergeCell ref="E69:F69"/>
    <mergeCell ref="C17:F17"/>
    <mergeCell ref="C31:F31"/>
    <mergeCell ref="C47:F47"/>
    <mergeCell ref="F44:F46"/>
    <mergeCell ref="G44:G46"/>
    <mergeCell ref="B28:E28"/>
    <mergeCell ref="M54:M55"/>
    <mergeCell ref="B42:E42"/>
    <mergeCell ref="A44:A46"/>
    <mergeCell ref="B44:B46"/>
    <mergeCell ref="C44:C46"/>
    <mergeCell ref="D44:D46"/>
    <mergeCell ref="E44:E46"/>
    <mergeCell ref="H44:H46"/>
    <mergeCell ref="E54:F55"/>
    <mergeCell ref="G54:G55"/>
    <mergeCell ref="D57:E57"/>
    <mergeCell ref="E67:F67"/>
    <mergeCell ref="B65:C65"/>
    <mergeCell ref="B66:C66"/>
    <mergeCell ref="E66:F66"/>
    <mergeCell ref="A38:A41"/>
    <mergeCell ref="B38:E39"/>
    <mergeCell ref="F38:G41"/>
    <mergeCell ref="H38:H41"/>
    <mergeCell ref="B40:E40"/>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6">
    <cfRule type="expression" dxfId="2934" priority="22">
      <formula>#REF!=#REF!</formula>
    </cfRule>
  </conditionalFormatting>
  <conditionalFormatting sqref="B13 F13">
    <cfRule type="expression" dxfId="2933" priority="16">
      <formula>$G$13=$F$13</formula>
    </cfRule>
  </conditionalFormatting>
  <conditionalFormatting sqref="B28">
    <cfRule type="expression" dxfId="2932" priority="7">
      <formula>$G$13=$F$13</formula>
    </cfRule>
  </conditionalFormatting>
  <conditionalFormatting sqref="B42">
    <cfRule type="expression" dxfId="2931" priority="6">
      <formula>$G$13=$F$13</formula>
    </cfRule>
  </conditionalFormatting>
  <conditionalFormatting sqref="C14 D15:F15">
    <cfRule type="expression" dxfId="2930" priority="20">
      <formula>$G$15=$F$15</formula>
    </cfRule>
  </conditionalFormatting>
  <conditionalFormatting sqref="C79">
    <cfRule type="expression" dxfId="2929" priority="1">
      <formula>$L78&gt;1</formula>
    </cfRule>
    <cfRule type="expression" dxfId="2928" priority="3">
      <formula>$L78&lt;1</formula>
    </cfRule>
  </conditionalFormatting>
  <conditionalFormatting sqref="C14:F14">
    <cfRule type="expression" dxfId="2927" priority="21">
      <formula>$G$14=$F$14</formula>
    </cfRule>
  </conditionalFormatting>
  <conditionalFormatting sqref="C16:F16">
    <cfRule type="expression" dxfId="2926" priority="19">
      <formula>$G$16=$F$16</formula>
    </cfRule>
  </conditionalFormatting>
  <conditionalFormatting sqref="C29:F29">
    <cfRule type="expression" dxfId="2925" priority="13">
      <formula>$G$29=$F$29</formula>
    </cfRule>
  </conditionalFormatting>
  <conditionalFormatting sqref="C30:F30">
    <cfRule type="expression" dxfId="2924" priority="12">
      <formula>$G$30=$F$30</formula>
    </cfRule>
  </conditionalFormatting>
  <conditionalFormatting sqref="C43:F43">
    <cfRule type="expression" dxfId="2923" priority="9">
      <formula>$G$43=$F$43</formula>
    </cfRule>
  </conditionalFormatting>
  <conditionalFormatting sqref="C44:F46">
    <cfRule type="expression" dxfId="2922" priority="8">
      <formula>$G$44=$F$44</formula>
    </cfRule>
  </conditionalFormatting>
  <conditionalFormatting sqref="E78 G78">
    <cfRule type="expression" dxfId="2921" priority="2">
      <formula>$L78&lt;1</formula>
    </cfRule>
    <cfRule type="expression" dxfId="2920" priority="4">
      <formula>$L78&gt;1</formula>
    </cfRule>
  </conditionalFormatting>
  <conditionalFormatting sqref="F28">
    <cfRule type="expression" dxfId="2919" priority="14">
      <formula>$G$28=$F$28</formula>
    </cfRule>
  </conditionalFormatting>
  <conditionalFormatting sqref="F42">
    <cfRule type="expression" dxfId="2918" priority="11">
      <formula>$G$42=$F$42</formula>
    </cfRule>
  </conditionalFormatting>
  <conditionalFormatting sqref="G54">
    <cfRule type="expression" dxfId="2917" priority="18">
      <formula>$G$54&gt;11</formula>
    </cfRule>
  </conditionalFormatting>
  <conditionalFormatting sqref="G54:G55">
    <cfRule type="expression" dxfId="2916" priority="15">
      <formula>$G$54&lt;5</formula>
    </cfRule>
  </conditionalFormatting>
  <conditionalFormatting sqref="M54:M55">
    <cfRule type="expression" dxfId="2915" priority="17">
      <formula>$H$16&gt;150</formula>
    </cfRule>
  </conditionalFormatting>
  <hyperlinks>
    <hyperlink ref="B103" location="'TABLE DES MATIERES'!A1" display="Retour à l'index" xr:uid="{E7E60CDE-C9B1-48FA-8218-0E2D151F54FC}"/>
    <hyperlink ref="B6" location="'TABLE DES MATIERES'!A1" display="Retour à l'index" xr:uid="{A69D898E-45A7-4117-95B9-7C5D9EF5AFC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B0EE-ED90-4A3C-A632-D78D1E6A30BD}">
  <sheetPr codeName="Feuil13"/>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0" spans="1:8" hidden="1" x14ac:dyDescent="0.25"/>
    <row r="51" spans="1:8" hidden="1" x14ac:dyDescent="0.25"/>
    <row r="52" spans="1:8" hidden="1" x14ac:dyDescent="0.25"/>
    <row r="53" spans="1:8" hidden="1" x14ac:dyDescent="0.25"/>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VLOOKUP(G97,Tableau14672425[],3)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2914" priority="22">
      <formula>$G$60=$F$60</formula>
    </cfRule>
  </conditionalFormatting>
  <conditionalFormatting sqref="B42">
    <cfRule type="expression" dxfId="2913" priority="18">
      <formula>#REF!=#REF!</formula>
    </cfRule>
  </conditionalFormatting>
  <conditionalFormatting sqref="B59">
    <cfRule type="expression" dxfId="2912" priority="17">
      <formula>#REF!=#REF!</formula>
    </cfRule>
  </conditionalFormatting>
  <conditionalFormatting sqref="B75">
    <cfRule type="expression" dxfId="2911" priority="19">
      <formula>#REF!=#REF!</formula>
    </cfRule>
  </conditionalFormatting>
  <conditionalFormatting sqref="B76 C77:F77">
    <cfRule type="expression" dxfId="2910" priority="14">
      <formula>$G$77=$F$77</formula>
    </cfRule>
  </conditionalFormatting>
  <conditionalFormatting sqref="B76:E76">
    <cfRule type="expression" dxfId="2909" priority="15">
      <formula>$G$76=$F$76</formula>
    </cfRule>
  </conditionalFormatting>
  <conditionalFormatting sqref="B13:F13">
    <cfRule type="expression" dxfId="2908" priority="21">
      <formula>$G$13=$F$13</formula>
    </cfRule>
  </conditionalFormatting>
  <conditionalFormatting sqref="B14:F14">
    <cfRule type="expression" dxfId="2907" priority="38">
      <formula>$G$14=$F$14</formula>
    </cfRule>
  </conditionalFormatting>
  <conditionalFormatting sqref="B27:F27">
    <cfRule type="expression" dxfId="2906" priority="5">
      <formula>$G$27=$F$27</formula>
    </cfRule>
  </conditionalFormatting>
  <conditionalFormatting sqref="B42:F42">
    <cfRule type="expression" dxfId="2905" priority="32">
      <formula>$G$42=$F$42</formula>
    </cfRule>
  </conditionalFormatting>
  <conditionalFormatting sqref="B75:F75">
    <cfRule type="expression" dxfId="2904" priority="16">
      <formula>$G$75=$F$75</formula>
    </cfRule>
  </conditionalFormatting>
  <conditionalFormatting sqref="B78:F78">
    <cfRule type="expression" dxfId="2903" priority="13">
      <formula>$G$78=$F$78</formula>
    </cfRule>
  </conditionalFormatting>
  <conditionalFormatting sqref="C28 D29:F29">
    <cfRule type="expression" dxfId="2902" priority="34">
      <formula>$G$29=$F$29</formula>
    </cfRule>
  </conditionalFormatting>
  <conditionalFormatting sqref="C119">
    <cfRule type="expression" dxfId="2901" priority="1">
      <formula>$L118&gt;1</formula>
    </cfRule>
    <cfRule type="expression" dxfId="2900" priority="3">
      <formula>$L118&lt;1</formula>
    </cfRule>
  </conditionalFormatting>
  <conditionalFormatting sqref="C16:F16">
    <cfRule type="expression" dxfId="2899" priority="36">
      <formula>$G$16=$F$16</formula>
    </cfRule>
  </conditionalFormatting>
  <conditionalFormatting sqref="C28:F28">
    <cfRule type="expression" dxfId="2898" priority="35">
      <formula>$G$28=$F$28</formula>
    </cfRule>
  </conditionalFormatting>
  <conditionalFormatting sqref="C30:F30">
    <cfRule type="expression" dxfId="2897" priority="33">
      <formula>$G$30=$F$30</formula>
    </cfRule>
  </conditionalFormatting>
  <conditionalFormatting sqref="C43:F43">
    <cfRule type="expression" dxfId="2896" priority="31">
      <formula>$G$43=$F$43</formula>
    </cfRule>
  </conditionalFormatting>
  <conditionalFormatting sqref="C44:F44">
    <cfRule type="expression" dxfId="2895" priority="30">
      <formula>$G$44=$F$44</formula>
    </cfRule>
  </conditionalFormatting>
  <conditionalFormatting sqref="C45:F45">
    <cfRule type="expression" dxfId="2894" priority="29">
      <formula>$G$45=$F$45</formula>
    </cfRule>
  </conditionalFormatting>
  <conditionalFormatting sqref="D22">
    <cfRule type="expression" dxfId="2893" priority="23">
      <formula>$G$60=$F$60</formula>
    </cfRule>
  </conditionalFormatting>
  <conditionalFormatting sqref="D33">
    <cfRule type="expression" dxfId="2892" priority="24">
      <formula>$G$60=$F$60</formula>
    </cfRule>
  </conditionalFormatting>
  <conditionalFormatting sqref="D86">
    <cfRule type="expression" dxfId="2891" priority="12">
      <formula>$G$87=$F$87</formula>
    </cfRule>
    <cfRule type="expression" dxfId="2890" priority="11">
      <formula>$G$88=$F$88</formula>
    </cfRule>
  </conditionalFormatting>
  <conditionalFormatting sqref="D60:F60">
    <cfRule type="expression" dxfId="2889" priority="27">
      <formula>$G$60=$F$60</formula>
    </cfRule>
  </conditionalFormatting>
  <conditionalFormatting sqref="D61:F61">
    <cfRule type="expression" dxfId="2888" priority="26">
      <formula>$G$61=$F$61</formula>
    </cfRule>
  </conditionalFormatting>
  <conditionalFormatting sqref="D62:F62">
    <cfRule type="expression" dxfId="2887" priority="25">
      <formula>$G$62=$F$62</formula>
    </cfRule>
  </conditionalFormatting>
  <conditionalFormatting sqref="D85:F85">
    <cfRule type="expression" dxfId="2886" priority="10">
      <formula>$G$85=$F$85</formula>
    </cfRule>
  </conditionalFormatting>
  <conditionalFormatting sqref="D86:F86">
    <cfRule type="expression" dxfId="2885" priority="9">
      <formula>$G$86=$F$86</formula>
    </cfRule>
  </conditionalFormatting>
  <conditionalFormatting sqref="D89:F89">
    <cfRule type="expression" dxfId="2884" priority="6">
      <formula>$G$89=$F$89</formula>
    </cfRule>
  </conditionalFormatting>
  <conditionalFormatting sqref="E14 C15:D15 F15">
    <cfRule type="expression" dxfId="2883" priority="37">
      <formula>$G$15=$F$15</formula>
    </cfRule>
  </conditionalFormatting>
  <conditionalFormatting sqref="E118 G118">
    <cfRule type="expression" dxfId="2882" priority="2">
      <formula>$L118&lt;1</formula>
    </cfRule>
    <cfRule type="expression" dxfId="2881" priority="4">
      <formula>$L118&gt;1</formula>
    </cfRule>
  </conditionalFormatting>
  <conditionalFormatting sqref="E87:F87">
    <cfRule type="expression" dxfId="2880" priority="8">
      <formula>$G$87=$F$87</formula>
    </cfRule>
  </conditionalFormatting>
  <conditionalFormatting sqref="E88:F88">
    <cfRule type="expression" dxfId="2879" priority="7">
      <formula>$G$88=$F$88</formula>
    </cfRule>
  </conditionalFormatting>
  <conditionalFormatting sqref="F59">
    <cfRule type="expression" dxfId="2878" priority="28">
      <formula>$G$59=$F$59</formula>
    </cfRule>
  </conditionalFormatting>
  <conditionalFormatting sqref="G94">
    <cfRule type="expression" dxfId="2877" priority="42">
      <formula>$G$94&gt;11</formula>
    </cfRule>
  </conditionalFormatting>
  <conditionalFormatting sqref="G94:G95">
    <cfRule type="expression" dxfId="2876" priority="40">
      <formula>$G$94&lt;5</formula>
    </cfRule>
  </conditionalFormatting>
  <conditionalFormatting sqref="M94:M95">
    <cfRule type="expression" dxfId="2875" priority="41">
      <formula>#REF!&gt;150</formula>
    </cfRule>
  </conditionalFormatting>
  <hyperlinks>
    <hyperlink ref="B143" location="'TABLE DES MATIERES'!A1" display="Retour à l'index" xr:uid="{28B76DEA-E2B6-438B-8C03-3EA3E08779F8}"/>
    <hyperlink ref="B6" location="'TABLE DES MATIERES'!A1" display="Retour à l'index" xr:uid="{97694D6C-1F29-441B-B2A3-D6002AA39A4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544A-160A-4024-9B9C-00229300F9DD}">
  <sheetPr codeName="Feuil14"/>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324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idden="1" x14ac:dyDescent="0.25"/>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5" spans="2:13" ht="75" x14ac:dyDescent="0.25">
      <c r="B55" s="196" t="s">
        <v>98</v>
      </c>
      <c r="C55" s="196"/>
      <c r="D55" s="196"/>
      <c r="E55" s="196"/>
      <c r="F55" s="196"/>
      <c r="G55" s="72" t="s">
        <v>99</v>
      </c>
    </row>
    <row r="56" spans="2:13" ht="37.5" x14ac:dyDescent="0.25">
      <c r="D56" s="45" t="s">
        <v>100</v>
      </c>
      <c r="E56" s="45" t="s">
        <v>101</v>
      </c>
      <c r="F56" s="66">
        <v>15</v>
      </c>
      <c r="G56" s="71"/>
    </row>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c r="M66">
        <f>VLOOKUP(G66,Tableau14549[],2)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E87:F88"/>
    <mergeCell ref="G87:G88"/>
    <mergeCell ref="B92:F92"/>
    <mergeCell ref="D93:F93"/>
  </mergeCells>
  <conditionalFormatting sqref="B2 D37">
    <cfRule type="expression" dxfId="2874" priority="23">
      <formula>#REF!=#REF!</formula>
    </cfRule>
  </conditionalFormatting>
  <conditionalFormatting sqref="B13 F13">
    <cfRule type="expression" dxfId="2873" priority="17">
      <formula>$G$13=$F$13</formula>
    </cfRule>
  </conditionalFormatting>
  <conditionalFormatting sqref="B28">
    <cfRule type="expression" dxfId="2872" priority="7">
      <formula>$G$13=$F$13</formula>
    </cfRule>
  </conditionalFormatting>
  <conditionalFormatting sqref="B43">
    <cfRule type="expression" dxfId="2871" priority="6">
      <formula>$G$13=$F$13</formula>
    </cfRule>
  </conditionalFormatting>
  <conditionalFormatting sqref="C14 D15:F15">
    <cfRule type="expression" dxfId="2870" priority="21">
      <formula>$G$15=$F$15</formula>
    </cfRule>
  </conditionalFormatting>
  <conditionalFormatting sqref="C88">
    <cfRule type="expression" dxfId="2869" priority="1">
      <formula>$L87&gt;1</formula>
    </cfRule>
    <cfRule type="expression" dxfId="2868" priority="3">
      <formula>$L87&lt;1</formula>
    </cfRule>
  </conditionalFormatting>
  <conditionalFormatting sqref="C14:F14">
    <cfRule type="expression" dxfId="2867" priority="22">
      <formula>$G$14=$F$14</formula>
    </cfRule>
  </conditionalFormatting>
  <conditionalFormatting sqref="C16:F16">
    <cfRule type="expression" dxfId="2866" priority="20">
      <formula>$G$16=$F$16</formula>
    </cfRule>
  </conditionalFormatting>
  <conditionalFormatting sqref="C30:F30">
    <cfRule type="expression" dxfId="2865" priority="13">
      <formula>$G$30=$F$30</formula>
    </cfRule>
  </conditionalFormatting>
  <conditionalFormatting sqref="C31:F31">
    <cfRule type="expression" dxfId="2864" priority="12">
      <formula>$G$31=$F$31</formula>
    </cfRule>
  </conditionalFormatting>
  <conditionalFormatting sqref="C44:F44">
    <cfRule type="expression" dxfId="2863" priority="10">
      <formula>$G$44=$F$44</formula>
    </cfRule>
  </conditionalFormatting>
  <conditionalFormatting sqref="C45:F45">
    <cfRule type="expression" dxfId="2862" priority="9">
      <formula>$G$45=$F$45</formula>
    </cfRule>
  </conditionalFormatting>
  <conditionalFormatting sqref="C46:F48">
    <cfRule type="expression" dxfId="2861" priority="8">
      <formula>$G$46=$F$46</formula>
    </cfRule>
  </conditionalFormatting>
  <conditionalFormatting sqref="D56:F56">
    <cfRule type="expression" dxfId="2860" priority="5">
      <formula>$G$56=$F$56</formula>
    </cfRule>
  </conditionalFormatting>
  <conditionalFormatting sqref="E87 G87">
    <cfRule type="expression" dxfId="2859" priority="2">
      <formula>$L87&lt;1</formula>
    </cfRule>
    <cfRule type="expression" dxfId="2858" priority="4">
      <formula>$L87&gt;1</formula>
    </cfRule>
  </conditionalFormatting>
  <conditionalFormatting sqref="F28">
    <cfRule type="expression" dxfId="2857" priority="15">
      <formula>$G$28=$F$28</formula>
    </cfRule>
  </conditionalFormatting>
  <conditionalFormatting sqref="F43">
    <cfRule type="expression" dxfId="2856" priority="11">
      <formula>$G$43=$F$43</formula>
    </cfRule>
  </conditionalFormatting>
  <conditionalFormatting sqref="G63">
    <cfRule type="expression" dxfId="2855" priority="19">
      <formula>$G$63&gt;11</formula>
    </cfRule>
  </conditionalFormatting>
  <conditionalFormatting sqref="G63:G64">
    <cfRule type="expression" dxfId="2854" priority="16">
      <formula>$G$63&lt;5</formula>
    </cfRule>
  </conditionalFormatting>
  <conditionalFormatting sqref="M63:M64">
    <cfRule type="expression" dxfId="2853" priority="18">
      <formula>$H$16&gt;150</formula>
    </cfRule>
  </conditionalFormatting>
  <hyperlinks>
    <hyperlink ref="B112" location="'TABLE DES MATIERES'!A1" display="Retour à l'index" xr:uid="{AA443E83-95DB-4AE3-83F4-1E2CD17855FC}"/>
    <hyperlink ref="B6" location="'TABLE DES MATIERES'!A1" display="Retour à l'index" xr:uid="{1918C372-643F-4529-B6C3-EFB58909B554}"/>
  </hyperlinks>
  <pageMargins left="0.25" right="0.25" top="0.75" bottom="0.75" header="0.3" footer="0.3"/>
  <pageSetup paperSize="8" orientation="landscape" horizontalDpi="4294967293"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06E21-BA6B-46FD-805D-DCF2DE07C188}">
  <sheetPr codeName="Feuil15"/>
  <dimension ref="A1:M550"/>
  <sheetViews>
    <sheetView zoomScale="84" zoomScaleNormal="84" workbookViewId="0">
      <selection activeCell="C13" sqref="C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386</v>
      </c>
      <c r="B1" s="1"/>
      <c r="C1" s="144" t="s">
        <v>301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275"/>
      <c r="G94" s="73"/>
      <c r="M94">
        <f>VLOOKUP(G94,Tableau14636[],3)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141" spans="2:7" ht="18.75" x14ac:dyDescent="0.3">
      <c r="E141" s="143"/>
      <c r="F141" s="143"/>
      <c r="G141" s="143"/>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M91:M92"/>
    <mergeCell ref="E104:F104"/>
    <mergeCell ref="E106:F106"/>
    <mergeCell ref="C18:F18"/>
    <mergeCell ref="C32:F32"/>
    <mergeCell ref="C48:F48"/>
    <mergeCell ref="G91:G92"/>
    <mergeCell ref="B72:E72"/>
    <mergeCell ref="D74:D75"/>
    <mergeCell ref="B102:C102"/>
    <mergeCell ref="E74:E75"/>
    <mergeCell ref="B82:F82"/>
    <mergeCell ref="D84:D85"/>
    <mergeCell ref="E91:F92"/>
    <mergeCell ref="B57:E57"/>
    <mergeCell ref="F45:F47"/>
    <mergeCell ref="A68:A71"/>
    <mergeCell ref="B68:E69"/>
    <mergeCell ref="F68:G71"/>
    <mergeCell ref="H68:H71"/>
    <mergeCell ref="B70:E70"/>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B120:F120"/>
    <mergeCell ref="D121:F121"/>
    <mergeCell ref="B103:C103"/>
    <mergeCell ref="E103:F103"/>
    <mergeCell ref="E105:F105"/>
    <mergeCell ref="E107:F107"/>
    <mergeCell ref="E108:F108"/>
    <mergeCell ref="C140:G140"/>
    <mergeCell ref="E141:G141"/>
    <mergeCell ref="D94:F94"/>
    <mergeCell ref="C132:E132"/>
    <mergeCell ref="C133:E133"/>
    <mergeCell ref="D135:E135"/>
    <mergeCell ref="B137:E137"/>
    <mergeCell ref="B138:E138"/>
    <mergeCell ref="D124:E124"/>
    <mergeCell ref="C125:E125"/>
    <mergeCell ref="D127:E127"/>
    <mergeCell ref="D128:E128"/>
    <mergeCell ref="C130:E130"/>
    <mergeCell ref="B113:G113"/>
    <mergeCell ref="E115:F116"/>
    <mergeCell ref="G115:G116"/>
  </mergeCells>
  <conditionalFormatting sqref="B2 D34 D43">
    <cfRule type="expression" dxfId="2852" priority="43">
      <formula>#REF!=#REF!</formula>
    </cfRule>
  </conditionalFormatting>
  <conditionalFormatting sqref="B28">
    <cfRule type="expression" dxfId="2851" priority="21">
      <formula>#REF!=#REF!</formula>
    </cfRule>
  </conditionalFormatting>
  <conditionalFormatting sqref="B42">
    <cfRule type="expression" dxfId="2850" priority="20">
      <formula>#REF!=#REF!</formula>
    </cfRule>
  </conditionalFormatting>
  <conditionalFormatting sqref="B57">
    <cfRule type="expression" dxfId="2849" priority="19">
      <formula>#REF!=#REF!</formula>
    </cfRule>
  </conditionalFormatting>
  <conditionalFormatting sqref="B72">
    <cfRule type="expression" dxfId="2848" priority="18">
      <formula>#REF!=#REF!</formula>
    </cfRule>
  </conditionalFormatting>
  <conditionalFormatting sqref="B74:C74 F74 D74:E75">
    <cfRule type="expression" dxfId="2847" priority="15">
      <formula>$G$74=$F$74</formula>
    </cfRule>
  </conditionalFormatting>
  <conditionalFormatting sqref="B14:F14">
    <cfRule type="expression" dxfId="2846" priority="9">
      <formula>$G$14=$F$14</formula>
    </cfRule>
  </conditionalFormatting>
  <conditionalFormatting sqref="B28:F28">
    <cfRule type="expression" dxfId="2845" priority="35">
      <formula>$G$28=$F$28</formula>
    </cfRule>
  </conditionalFormatting>
  <conditionalFormatting sqref="B42:F42">
    <cfRule type="expression" dxfId="2844" priority="31">
      <formula>$G$42=$F$42</formula>
    </cfRule>
  </conditionalFormatting>
  <conditionalFormatting sqref="B72:F72">
    <cfRule type="expression" dxfId="2843" priority="17">
      <formula>$G$72=$F$72</formula>
    </cfRule>
  </conditionalFormatting>
  <conditionalFormatting sqref="B73:F73">
    <cfRule type="expression" dxfId="2842" priority="16">
      <formula>$G$73=$F$73</formula>
    </cfRule>
  </conditionalFormatting>
  <conditionalFormatting sqref="C15 D16:F16">
    <cfRule type="expression" dxfId="2841" priority="37">
      <formula>$G$16=$F$16</formula>
    </cfRule>
  </conditionalFormatting>
  <conditionalFormatting sqref="C116">
    <cfRule type="expression" dxfId="2840" priority="1">
      <formula>$L115&gt;1</formula>
    </cfRule>
    <cfRule type="expression" dxfId="2839" priority="3">
      <formula>$L115&lt;1</formula>
    </cfRule>
  </conditionalFormatting>
  <conditionalFormatting sqref="C29:E31">
    <cfRule type="expression" dxfId="2838" priority="23">
      <formula>#REF!=#REF!</formula>
    </cfRule>
  </conditionalFormatting>
  <conditionalFormatting sqref="C15:F15">
    <cfRule type="expression" dxfId="2837" priority="38">
      <formula>$G$15=$F$15</formula>
    </cfRule>
  </conditionalFormatting>
  <conditionalFormatting sqref="C17:F17">
    <cfRule type="expression" dxfId="2836" priority="36">
      <formula>$G$17=$F$17</formula>
    </cfRule>
  </conditionalFormatting>
  <conditionalFormatting sqref="C29:F29">
    <cfRule type="expression" dxfId="2835" priority="34">
      <formula>$G$29=$F$29</formula>
    </cfRule>
  </conditionalFormatting>
  <conditionalFormatting sqref="C30:F30">
    <cfRule type="expression" dxfId="2834" priority="33">
      <formula>$G$30=$F$30</formula>
    </cfRule>
  </conditionalFormatting>
  <conditionalFormatting sqref="C31:F31">
    <cfRule type="expression" dxfId="2833" priority="32">
      <formula>$G$31=$F$31</formula>
    </cfRule>
  </conditionalFormatting>
  <conditionalFormatting sqref="C43:F43">
    <cfRule type="expression" dxfId="2832" priority="30">
      <formula>$G$43=$F$43</formula>
    </cfRule>
  </conditionalFormatting>
  <conditionalFormatting sqref="C44:F44">
    <cfRule type="expression" dxfId="2831" priority="29">
      <formula>$G$44=$F$44</formula>
    </cfRule>
  </conditionalFormatting>
  <conditionalFormatting sqref="C45:F47">
    <cfRule type="expression" dxfId="2830" priority="28">
      <formula>$G$45=$F$45</formula>
    </cfRule>
  </conditionalFormatting>
  <conditionalFormatting sqref="D84">
    <cfRule type="expression" dxfId="2829" priority="13">
      <formula>$G$85=$F$85</formula>
    </cfRule>
  </conditionalFormatting>
  <conditionalFormatting sqref="D74:E75 B75:C75 F75">
    <cfRule type="expression" dxfId="2828" priority="14">
      <formula>$G$75=$F$75</formula>
    </cfRule>
  </conditionalFormatting>
  <conditionalFormatting sqref="D58:F58">
    <cfRule type="expression" dxfId="2827" priority="26">
      <formula>$G$58=$F$58</formula>
    </cfRule>
  </conditionalFormatting>
  <conditionalFormatting sqref="D59:F59">
    <cfRule type="expression" dxfId="2826" priority="25">
      <formula>$G$59=$F$59</formula>
    </cfRule>
  </conditionalFormatting>
  <conditionalFormatting sqref="D60:F60">
    <cfRule type="expression" dxfId="2825" priority="24">
      <formula>$G$60=$F$60</formula>
    </cfRule>
  </conditionalFormatting>
  <conditionalFormatting sqref="D83:F83">
    <cfRule type="expression" dxfId="2824" priority="12">
      <formula>$G$83=$F$83</formula>
    </cfRule>
  </conditionalFormatting>
  <conditionalFormatting sqref="D84:F84">
    <cfRule type="expression" dxfId="2823" priority="11">
      <formula>$G$84=$F$84</formula>
    </cfRule>
  </conditionalFormatting>
  <conditionalFormatting sqref="E115 G115">
    <cfRule type="expression" dxfId="2822" priority="2">
      <formula>$L115&lt;1</formula>
    </cfRule>
    <cfRule type="expression" dxfId="2821" priority="4">
      <formula>$L115&gt;1</formula>
    </cfRule>
  </conditionalFormatting>
  <conditionalFormatting sqref="E85:F85">
    <cfRule type="expression" dxfId="2820" priority="10">
      <formula>$G$85=$F$85</formula>
    </cfRule>
  </conditionalFormatting>
  <conditionalFormatting sqref="F57">
    <cfRule type="expression" dxfId="2819" priority="27">
      <formula>$G$57=$F$57</formula>
    </cfRule>
  </conditionalFormatting>
  <conditionalFormatting sqref="G91">
    <cfRule type="expression" dxfId="2818" priority="42">
      <formula>$G$91&gt;11</formula>
    </cfRule>
  </conditionalFormatting>
  <conditionalFormatting sqref="G91:G92">
    <cfRule type="expression" dxfId="2817" priority="40">
      <formula>$G$91&lt;5</formula>
    </cfRule>
  </conditionalFormatting>
  <conditionalFormatting sqref="M91:M92">
    <cfRule type="expression" dxfId="2816" priority="41">
      <formula>#REF!&gt;150</formula>
    </cfRule>
  </conditionalFormatting>
  <hyperlinks>
    <hyperlink ref="B140" location="'TABLE DES MATIERES'!A1" display="Retour à l'index" xr:uid="{D59FFE49-BE92-437E-AFAB-D6262D1DB0CD}"/>
    <hyperlink ref="B6" location="'TABLE DES MATIERES'!A1" display="Retour à l'index" xr:uid="{009C3266-FEFB-4E5E-A523-F50F1B5EB4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2F06-E921-4924-83D6-73722F3B1B5C}">
  <sheetPr codeName="Feuil16"/>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1" x14ac:dyDescent="0.35">
      <c r="A1" s="276" t="s">
        <v>278</v>
      </c>
      <c r="B1" s="276"/>
      <c r="C1" s="276"/>
      <c r="D1" s="276"/>
      <c r="E1" s="276"/>
      <c r="F1" s="276"/>
      <c r="G1" s="276"/>
      <c r="H1" s="276"/>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5" spans="2:13" ht="75" x14ac:dyDescent="0.25">
      <c r="B55" s="196" t="s">
        <v>98</v>
      </c>
      <c r="C55" s="196"/>
      <c r="D55" s="196"/>
      <c r="E55" s="196"/>
      <c r="F55" s="196"/>
      <c r="G55" s="72" t="s">
        <v>99</v>
      </c>
    </row>
    <row r="56" spans="2:13" ht="37.5" x14ac:dyDescent="0.25">
      <c r="D56" s="45" t="s">
        <v>100</v>
      </c>
      <c r="E56" s="45" t="s">
        <v>101</v>
      </c>
      <c r="F56" s="66">
        <v>15</v>
      </c>
      <c r="G56" s="71"/>
    </row>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VLOOKUP(G66,Tableau14520[],2)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12:G112"/>
    <mergeCell ref="C104:E104"/>
    <mergeCell ref="C105:E105"/>
    <mergeCell ref="D107:E107"/>
    <mergeCell ref="B109:E109"/>
    <mergeCell ref="B110:E110"/>
    <mergeCell ref="D96:E96"/>
    <mergeCell ref="C97:E97"/>
    <mergeCell ref="D99:E99"/>
    <mergeCell ref="D100:E100"/>
    <mergeCell ref="C102:E102"/>
    <mergeCell ref="B85:G85"/>
    <mergeCell ref="E87:F88"/>
    <mergeCell ref="G87:G88"/>
    <mergeCell ref="B92:F92"/>
    <mergeCell ref="D93:F93"/>
    <mergeCell ref="A1:H1"/>
    <mergeCell ref="F46:F48"/>
    <mergeCell ref="G46:G48"/>
    <mergeCell ref="H46:H48"/>
    <mergeCell ref="B55:F55"/>
    <mergeCell ref="B43:E43"/>
    <mergeCell ref="A46:A48"/>
    <mergeCell ref="B46:B48"/>
    <mergeCell ref="C46:C48"/>
    <mergeCell ref="D46:D48"/>
    <mergeCell ref="E46:E48"/>
    <mergeCell ref="H39:H42"/>
    <mergeCell ref="H24:H27"/>
    <mergeCell ref="B26:E26"/>
    <mergeCell ref="A3:H3"/>
    <mergeCell ref="A4:H4"/>
    <mergeCell ref="M63:M64"/>
    <mergeCell ref="D66:E66"/>
    <mergeCell ref="E76:F76"/>
    <mergeCell ref="E78:F78"/>
    <mergeCell ref="C49:F49"/>
    <mergeCell ref="B74:C74"/>
    <mergeCell ref="B75:C75"/>
    <mergeCell ref="E75:F75"/>
    <mergeCell ref="E77:F77"/>
    <mergeCell ref="E63:F64"/>
    <mergeCell ref="G63:G64"/>
    <mergeCell ref="E79:F79"/>
    <mergeCell ref="E80:F80"/>
    <mergeCell ref="B28:E28"/>
    <mergeCell ref="A39:A42"/>
    <mergeCell ref="B39:E40"/>
    <mergeCell ref="F39:G42"/>
    <mergeCell ref="B41:E41"/>
    <mergeCell ref="C32:F32"/>
    <mergeCell ref="A5:H5"/>
    <mergeCell ref="A9:A12"/>
    <mergeCell ref="B9:E10"/>
    <mergeCell ref="F9:G12"/>
    <mergeCell ref="H9:H12"/>
    <mergeCell ref="B11:E11"/>
    <mergeCell ref="B13:E13"/>
    <mergeCell ref="C14:C15"/>
    <mergeCell ref="A24:A27"/>
    <mergeCell ref="B24:E25"/>
    <mergeCell ref="F24:G27"/>
    <mergeCell ref="C17:F17"/>
  </mergeCells>
  <conditionalFormatting sqref="B2 D37">
    <cfRule type="expression" dxfId="2815" priority="23">
      <formula>#REF!=#REF!</formula>
    </cfRule>
  </conditionalFormatting>
  <conditionalFormatting sqref="B13 F13">
    <cfRule type="expression" dxfId="2814" priority="17">
      <formula>$G$13=$F$13</formula>
    </cfRule>
  </conditionalFormatting>
  <conditionalFormatting sqref="B28">
    <cfRule type="expression" dxfId="2813" priority="7">
      <formula>$G$13=$F$13</formula>
    </cfRule>
  </conditionalFormatting>
  <conditionalFormatting sqref="B43">
    <cfRule type="expression" dxfId="2812" priority="6">
      <formula>$G$13=$F$13</formula>
    </cfRule>
  </conditionalFormatting>
  <conditionalFormatting sqref="C14 D15:F15">
    <cfRule type="expression" dxfId="2811" priority="21">
      <formula>$G$15=$F$15</formula>
    </cfRule>
  </conditionalFormatting>
  <conditionalFormatting sqref="C88">
    <cfRule type="expression" dxfId="2810" priority="1">
      <formula>$L87&gt;1</formula>
    </cfRule>
    <cfRule type="expression" dxfId="2809" priority="3">
      <formula>$L87&lt;1</formula>
    </cfRule>
  </conditionalFormatting>
  <conditionalFormatting sqref="C14:F14">
    <cfRule type="expression" dxfId="2808" priority="22">
      <formula>$G$14=$F$14</formula>
    </cfRule>
  </conditionalFormatting>
  <conditionalFormatting sqref="C16:F16">
    <cfRule type="expression" dxfId="2807" priority="20">
      <formula>$G$16=$F$16</formula>
    </cfRule>
  </conditionalFormatting>
  <conditionalFormatting sqref="C29:F29">
    <cfRule type="expression" dxfId="2806" priority="14">
      <formula>$G$29=$F$29</formula>
    </cfRule>
  </conditionalFormatting>
  <conditionalFormatting sqref="C30:F30">
    <cfRule type="expression" dxfId="2805" priority="13">
      <formula>$G$30=$F$30</formula>
    </cfRule>
  </conditionalFormatting>
  <conditionalFormatting sqref="C31:F31">
    <cfRule type="expression" dxfId="2804" priority="12">
      <formula>$G$31=$F$31</formula>
    </cfRule>
  </conditionalFormatting>
  <conditionalFormatting sqref="C44:F44">
    <cfRule type="expression" dxfId="2803" priority="10">
      <formula>$G$44=$F$44</formula>
    </cfRule>
  </conditionalFormatting>
  <conditionalFormatting sqref="C45:F45">
    <cfRule type="expression" dxfId="2802" priority="9">
      <formula>$G$45=$F$45</formula>
    </cfRule>
  </conditionalFormatting>
  <conditionalFormatting sqref="C46:F48">
    <cfRule type="expression" dxfId="2801" priority="8">
      <formula>$G$46=$F$46</formula>
    </cfRule>
  </conditionalFormatting>
  <conditionalFormatting sqref="D56:F56">
    <cfRule type="expression" dxfId="2800" priority="5">
      <formula>$G$56=$F$56</formula>
    </cfRule>
  </conditionalFormatting>
  <conditionalFormatting sqref="E87 G87">
    <cfRule type="expression" dxfId="2799" priority="2">
      <formula>$L87&lt;1</formula>
    </cfRule>
    <cfRule type="expression" dxfId="2798" priority="4">
      <formula>$L87&gt;1</formula>
    </cfRule>
  </conditionalFormatting>
  <conditionalFormatting sqref="F28">
    <cfRule type="expression" dxfId="2797" priority="15">
      <formula>$G$28=$F$28</formula>
    </cfRule>
  </conditionalFormatting>
  <conditionalFormatting sqref="F43">
    <cfRule type="expression" dxfId="2796" priority="11">
      <formula>$G$43=$F$43</formula>
    </cfRule>
  </conditionalFormatting>
  <conditionalFormatting sqref="G63">
    <cfRule type="expression" dxfId="2795" priority="19">
      <formula>$G$63&gt;11</formula>
    </cfRule>
  </conditionalFormatting>
  <conditionalFormatting sqref="G63:G64">
    <cfRule type="expression" dxfId="2794" priority="16">
      <formula>$G$63&lt;5</formula>
    </cfRule>
  </conditionalFormatting>
  <conditionalFormatting sqref="M63:M64">
    <cfRule type="expression" dxfId="2793" priority="18">
      <formula>$H$16&gt;150</formula>
    </cfRule>
  </conditionalFormatting>
  <hyperlinks>
    <hyperlink ref="B112" location="'TABLE DES MATIERES'!A1" display="Retour à l'index" xr:uid="{53686EA1-AFB8-485F-8756-EC52D1AC028B}"/>
    <hyperlink ref="B6" location="'TABLE DES MATIERES'!A1" display="Retour à l'index" xr:uid="{1DA4BD7A-5C4B-4974-B186-949078A73C8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C5201-94F3-413E-ACFA-527AD4D527AA}">
  <sheetPr codeName="Feuil17"/>
  <dimension ref="A1:M550"/>
  <sheetViews>
    <sheetView zoomScale="84" zoomScaleNormal="84" workbookViewId="0">
      <selection activeCell="B15" sqref="B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279</v>
      </c>
      <c r="B1" s="276"/>
      <c r="C1" s="276"/>
      <c r="D1" s="276"/>
      <c r="E1" s="276"/>
      <c r="F1" s="276"/>
      <c r="G1" s="276"/>
      <c r="H1" s="276"/>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8" spans="1:8" x14ac:dyDescent="0.25">
      <c r="A68" s="209" t="s">
        <v>2</v>
      </c>
      <c r="B68" s="193" t="s">
        <v>82</v>
      </c>
      <c r="C68" s="193"/>
      <c r="D68" s="193"/>
      <c r="E68" s="193"/>
      <c r="F68" s="157" t="s">
        <v>32</v>
      </c>
      <c r="G68" s="157"/>
      <c r="H68" s="161" t="s">
        <v>2</v>
      </c>
    </row>
    <row r="69" spans="1:8" x14ac:dyDescent="0.25">
      <c r="A69" s="210"/>
      <c r="B69" s="193"/>
      <c r="C69" s="193"/>
      <c r="D69" s="193"/>
      <c r="E69" s="193"/>
      <c r="F69" s="157"/>
      <c r="G69" s="157"/>
      <c r="H69" s="161"/>
    </row>
    <row r="70" spans="1:8" ht="55.5" customHeight="1" x14ac:dyDescent="0.25">
      <c r="A70" s="210"/>
      <c r="B70" s="194" t="s">
        <v>119</v>
      </c>
      <c r="C70" s="194"/>
      <c r="D70" s="194"/>
      <c r="E70" s="194"/>
      <c r="F70" s="157"/>
      <c r="G70" s="157"/>
      <c r="H70" s="161"/>
    </row>
    <row r="71" spans="1:8" ht="15.75" x14ac:dyDescent="0.25">
      <c r="A71" s="211"/>
      <c r="B71" s="64" t="s">
        <v>83</v>
      </c>
      <c r="C71" s="64" t="s">
        <v>84</v>
      </c>
      <c r="D71" s="64" t="s">
        <v>85</v>
      </c>
      <c r="E71" s="64" t="s">
        <v>86</v>
      </c>
      <c r="F71" s="157"/>
      <c r="G71" s="157"/>
      <c r="H71" s="161"/>
    </row>
    <row r="72" spans="1:8" ht="39" customHeight="1" x14ac:dyDescent="0.25">
      <c r="A72" s="10">
        <v>1</v>
      </c>
      <c r="B72" s="171" t="s">
        <v>173</v>
      </c>
      <c r="C72" s="171"/>
      <c r="D72" s="171"/>
      <c r="E72" s="171"/>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7" t="s">
        <v>89</v>
      </c>
      <c r="E74" s="207" t="s">
        <v>90</v>
      </c>
      <c r="F74" s="11">
        <v>35</v>
      </c>
      <c r="G74" s="71"/>
      <c r="H74" s="3">
        <v>3</v>
      </c>
    </row>
    <row r="75" spans="1:8" ht="75" x14ac:dyDescent="0.25">
      <c r="A75" s="10">
        <v>4</v>
      </c>
      <c r="B75" s="35" t="s">
        <v>163</v>
      </c>
      <c r="C75" s="35" t="s">
        <v>164</v>
      </c>
      <c r="D75" s="207"/>
      <c r="E75" s="207"/>
      <c r="F75" s="11">
        <v>100</v>
      </c>
      <c r="G75" s="71"/>
      <c r="H75" s="3">
        <v>4</v>
      </c>
    </row>
    <row r="76" spans="1:8" ht="23.25" x14ac:dyDescent="0.35">
      <c r="C76" s="263" t="s">
        <v>390</v>
      </c>
      <c r="D76" s="263"/>
      <c r="E76" s="263"/>
      <c r="F76" s="264"/>
      <c r="G76" s="69"/>
    </row>
    <row r="82" spans="2:13" ht="75" x14ac:dyDescent="0.3">
      <c r="B82" s="196" t="s">
        <v>102</v>
      </c>
      <c r="C82" s="196"/>
      <c r="D82" s="196"/>
      <c r="E82" s="196"/>
      <c r="F82" s="196"/>
      <c r="G82" s="68" t="s">
        <v>99</v>
      </c>
    </row>
    <row r="83" spans="2:13" ht="37.5" x14ac:dyDescent="0.25">
      <c r="D83" s="45" t="s">
        <v>100</v>
      </c>
      <c r="E83" s="45" t="s">
        <v>101</v>
      </c>
      <c r="F83" s="66">
        <v>30</v>
      </c>
      <c r="G83" s="71"/>
    </row>
    <row r="84" spans="2:13" ht="37.5" x14ac:dyDescent="0.25">
      <c r="D84" s="208" t="s">
        <v>103</v>
      </c>
      <c r="E84" s="45" t="s">
        <v>168</v>
      </c>
      <c r="F84" s="66">
        <v>50</v>
      </c>
      <c r="G84" s="71"/>
    </row>
    <row r="85" spans="2:13" ht="37.5" x14ac:dyDescent="0.25">
      <c r="D85" s="208"/>
      <c r="E85" s="45" t="s">
        <v>169</v>
      </c>
      <c r="F85" s="66">
        <v>80</v>
      </c>
      <c r="G85" s="71"/>
    </row>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80">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07:F107"/>
    <mergeCell ref="E108:F108"/>
    <mergeCell ref="B113:G113"/>
    <mergeCell ref="E115:F116"/>
    <mergeCell ref="G115:G116"/>
    <mergeCell ref="A1:H1"/>
    <mergeCell ref="B57:E57"/>
    <mergeCell ref="A68:A71"/>
    <mergeCell ref="B68:E69"/>
    <mergeCell ref="F68:G71"/>
    <mergeCell ref="H68:H71"/>
    <mergeCell ref="B70:E70"/>
    <mergeCell ref="F45:F47"/>
    <mergeCell ref="G45:G47"/>
    <mergeCell ref="H45:H47"/>
    <mergeCell ref="A53:A55"/>
    <mergeCell ref="B53:E54"/>
    <mergeCell ref="C48:F48"/>
    <mergeCell ref="B42:E42"/>
    <mergeCell ref="A45:A47"/>
    <mergeCell ref="B45:B47"/>
    <mergeCell ref="M91:M92"/>
    <mergeCell ref="D94:E94"/>
    <mergeCell ref="E104:F104"/>
    <mergeCell ref="E106:F106"/>
    <mergeCell ref="E91:F92"/>
    <mergeCell ref="G91:G92"/>
    <mergeCell ref="E103:F103"/>
    <mergeCell ref="E105:F105"/>
    <mergeCell ref="B102:C102"/>
    <mergeCell ref="B103:C103"/>
    <mergeCell ref="F53:G56"/>
    <mergeCell ref="H53:H56"/>
    <mergeCell ref="B55:E55"/>
    <mergeCell ref="C61:F61"/>
    <mergeCell ref="B72:E72"/>
    <mergeCell ref="D74:D75"/>
    <mergeCell ref="E74:E75"/>
    <mergeCell ref="B82:F82"/>
    <mergeCell ref="D84:D85"/>
    <mergeCell ref="C76:F76"/>
    <mergeCell ref="C45:C47"/>
    <mergeCell ref="D45:D47"/>
    <mergeCell ref="E45:E47"/>
    <mergeCell ref="B28:E28"/>
    <mergeCell ref="A38:A41"/>
    <mergeCell ref="B38:E39"/>
    <mergeCell ref="F38:G41"/>
    <mergeCell ref="H38:H41"/>
    <mergeCell ref="B40:E40"/>
    <mergeCell ref="C32:F32"/>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s>
  <conditionalFormatting sqref="B2 D34 D43">
    <cfRule type="expression" dxfId="2792" priority="38">
      <formula>#REF!=#REF!</formula>
    </cfRule>
  </conditionalFormatting>
  <conditionalFormatting sqref="B28">
    <cfRule type="expression" dxfId="2791" priority="16">
      <formula>#REF!=#REF!</formula>
    </cfRule>
  </conditionalFormatting>
  <conditionalFormatting sqref="B42">
    <cfRule type="expression" dxfId="2790" priority="15">
      <formula>#REF!=#REF!</formula>
    </cfRule>
  </conditionalFormatting>
  <conditionalFormatting sqref="B57">
    <cfRule type="expression" dxfId="2789" priority="14">
      <formula>#REF!=#REF!</formula>
    </cfRule>
  </conditionalFormatting>
  <conditionalFormatting sqref="B72">
    <cfRule type="expression" dxfId="2788" priority="13">
      <formula>#REF!=#REF!</formula>
    </cfRule>
  </conditionalFormatting>
  <conditionalFormatting sqref="B74:C74 F74 D74:E75">
    <cfRule type="expression" dxfId="2787" priority="10">
      <formula>$G$74=$F$74</formula>
    </cfRule>
  </conditionalFormatting>
  <conditionalFormatting sqref="B14:F14">
    <cfRule type="expression" dxfId="2786" priority="34">
      <formula>$G$14=$F$14</formula>
    </cfRule>
  </conditionalFormatting>
  <conditionalFormatting sqref="B28:F28">
    <cfRule type="expression" dxfId="2785" priority="30">
      <formula>$G$28=$F$28</formula>
    </cfRule>
  </conditionalFormatting>
  <conditionalFormatting sqref="B42:F42">
    <cfRule type="expression" dxfId="2784" priority="26">
      <formula>$G$42=$F$42</formula>
    </cfRule>
  </conditionalFormatting>
  <conditionalFormatting sqref="B57:F57">
    <cfRule type="expression" dxfId="2783" priority="22">
      <formula>$G$57=$F$57</formula>
    </cfRule>
  </conditionalFormatting>
  <conditionalFormatting sqref="B72:F72">
    <cfRule type="expression" dxfId="2782" priority="12">
      <formula>$G$72=$F$72</formula>
    </cfRule>
  </conditionalFormatting>
  <conditionalFormatting sqref="B73:F73">
    <cfRule type="expression" dxfId="2781" priority="11">
      <formula>$G$73=$F$73</formula>
    </cfRule>
  </conditionalFormatting>
  <conditionalFormatting sqref="C15 D16:F16">
    <cfRule type="expression" dxfId="2780" priority="32">
      <formula>$G$16=$F$16</formula>
    </cfRule>
  </conditionalFormatting>
  <conditionalFormatting sqref="C116">
    <cfRule type="expression" dxfId="2779" priority="1">
      <formula>$L115&gt;1</formula>
    </cfRule>
    <cfRule type="expression" dxfId="2778" priority="3">
      <formula>$L115&lt;1</formula>
    </cfRule>
  </conditionalFormatting>
  <conditionalFormatting sqref="C29:E31">
    <cfRule type="expression" dxfId="2777" priority="18">
      <formula>#REF!=#REF!</formula>
    </cfRule>
  </conditionalFormatting>
  <conditionalFormatting sqref="C15:F15">
    <cfRule type="expression" dxfId="2776" priority="33">
      <formula>$G$15=$F$15</formula>
    </cfRule>
  </conditionalFormatting>
  <conditionalFormatting sqref="C17:F17">
    <cfRule type="expression" dxfId="2775" priority="31">
      <formula>$G$17=$F$17</formula>
    </cfRule>
  </conditionalFormatting>
  <conditionalFormatting sqref="C43:F43">
    <cfRule type="expression" dxfId="2774" priority="25">
      <formula>$G$43=$F$43</formula>
    </cfRule>
  </conditionalFormatting>
  <conditionalFormatting sqref="C44:F44">
    <cfRule type="expression" dxfId="2773" priority="24">
      <formula>$G$44=$F$44</formula>
    </cfRule>
  </conditionalFormatting>
  <conditionalFormatting sqref="C45:F47">
    <cfRule type="expression" dxfId="2772" priority="23">
      <formula>$G$45=$F$45</formula>
    </cfRule>
  </conditionalFormatting>
  <conditionalFormatting sqref="D84">
    <cfRule type="expression" dxfId="2771" priority="8">
      <formula>$G$85=$F$85</formula>
    </cfRule>
  </conditionalFormatting>
  <conditionalFormatting sqref="D74:E75 B75:C75 F75">
    <cfRule type="expression" dxfId="2770" priority="9">
      <formula>$G$75=$F$75</formula>
    </cfRule>
  </conditionalFormatting>
  <conditionalFormatting sqref="D58:F58">
    <cfRule type="expression" dxfId="2769" priority="21">
      <formula>$G$58=$F$58</formula>
    </cfRule>
  </conditionalFormatting>
  <conditionalFormatting sqref="D59:F59">
    <cfRule type="expression" dxfId="2768" priority="20">
      <formula>$G$59=$F$59</formula>
    </cfRule>
  </conditionalFormatting>
  <conditionalFormatting sqref="D60:F60">
    <cfRule type="expression" dxfId="2767" priority="19">
      <formula>$G$60=$F$60</formula>
    </cfRule>
  </conditionalFormatting>
  <conditionalFormatting sqref="D83:F83">
    <cfRule type="expression" dxfId="2766" priority="7">
      <formula>$G$83=$F$83</formula>
    </cfRule>
  </conditionalFormatting>
  <conditionalFormatting sqref="D84:F84">
    <cfRule type="expression" dxfId="2765" priority="6">
      <formula>$G$84=$F$84</formula>
    </cfRule>
  </conditionalFormatting>
  <conditionalFormatting sqref="E115 G115">
    <cfRule type="expression" dxfId="2764" priority="2">
      <formula>$L115&lt;1</formula>
    </cfRule>
    <cfRule type="expression" dxfId="2763" priority="4">
      <formula>$L115&gt;1</formula>
    </cfRule>
  </conditionalFormatting>
  <conditionalFormatting sqref="E85:F85">
    <cfRule type="expression" dxfId="2762" priority="5">
      <formula>$G$85=$F$85</formula>
    </cfRule>
  </conditionalFormatting>
  <conditionalFormatting sqref="F29">
    <cfRule type="expression" dxfId="2761" priority="29">
      <formula>$G$29=$F$29</formula>
    </cfRule>
  </conditionalFormatting>
  <conditionalFormatting sqref="F30">
    <cfRule type="expression" dxfId="2760" priority="28">
      <formula>$G$30=$F$30</formula>
    </cfRule>
  </conditionalFormatting>
  <conditionalFormatting sqref="F31">
    <cfRule type="expression" dxfId="2759" priority="27">
      <formula>$G$31=$F$31</formula>
    </cfRule>
  </conditionalFormatting>
  <conditionalFormatting sqref="G91">
    <cfRule type="expression" dxfId="2758" priority="37">
      <formula>$G$91&gt;11</formula>
    </cfRule>
  </conditionalFormatting>
  <conditionalFormatting sqref="G91:G92">
    <cfRule type="expression" dxfId="2757" priority="35">
      <formula>$G$91&lt;5</formula>
    </cfRule>
  </conditionalFormatting>
  <conditionalFormatting sqref="M91:M92">
    <cfRule type="expression" dxfId="2756" priority="36">
      <formula>#REF!&gt;150</formula>
    </cfRule>
  </conditionalFormatting>
  <hyperlinks>
    <hyperlink ref="B140" location="'TABLE DES MATIERES'!A1" display="Retour à l'index" xr:uid="{A06FC76E-9592-4ABD-93D3-14E13E2F847E}"/>
    <hyperlink ref="B6" location="'TABLE DES MATIERES'!A1" display="Retour à l'index" xr:uid="{22A5C6CD-16E2-43F3-A231-9C1241DF7E2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CB8A-8D7C-4087-922D-50E5D2DD5669}">
  <sheetPr codeName="Feuil48"/>
  <dimension ref="A1:AC145"/>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customHeight="1" x14ac:dyDescent="0.25">
      <c r="A71" s="34" t="s">
        <v>2</v>
      </c>
      <c r="B71" s="193" t="s">
        <v>91</v>
      </c>
      <c r="C71" s="193"/>
      <c r="D71" s="193"/>
      <c r="E71" s="193"/>
      <c r="F71" s="157" t="s">
        <v>32</v>
      </c>
      <c r="G71" s="157"/>
      <c r="H71" s="161" t="s">
        <v>2</v>
      </c>
    </row>
    <row r="72" spans="1:8" ht="14.45" customHeight="1" x14ac:dyDescent="0.25">
      <c r="A72" s="34"/>
      <c r="B72" s="193"/>
      <c r="C72" s="193"/>
      <c r="D72" s="193"/>
      <c r="E72" s="193"/>
      <c r="F72" s="157"/>
      <c r="G72" s="157"/>
      <c r="H72" s="161"/>
    </row>
    <row r="73" spans="1:8" ht="45.95" customHeight="1" x14ac:dyDescent="0.25">
      <c r="A73" s="9"/>
      <c r="B73" s="194" t="s">
        <v>119</v>
      </c>
      <c r="C73" s="194"/>
      <c r="D73" s="194"/>
      <c r="E73" s="194"/>
      <c r="F73" s="157"/>
      <c r="G73" s="157"/>
      <c r="H73" s="161"/>
    </row>
    <row r="74" spans="1:8" ht="15" customHeight="1" x14ac:dyDescent="0.25">
      <c r="A74" s="9"/>
      <c r="B74" s="64" t="s">
        <v>83</v>
      </c>
      <c r="C74" s="64" t="s">
        <v>84</v>
      </c>
      <c r="D74" s="64" t="s">
        <v>85</v>
      </c>
      <c r="E74" s="64" t="s">
        <v>86</v>
      </c>
      <c r="F74" s="157"/>
      <c r="G74" s="157"/>
      <c r="H74" s="161"/>
    </row>
    <row r="75" spans="1:8" ht="36" customHeight="1" x14ac:dyDescent="0.25">
      <c r="A75" s="10">
        <v>1</v>
      </c>
      <c r="B75" s="171" t="s">
        <v>173</v>
      </c>
      <c r="C75" s="171"/>
      <c r="D75" s="171"/>
      <c r="E75" s="171"/>
      <c r="F75" s="11">
        <v>50</v>
      </c>
      <c r="G75" s="71"/>
      <c r="H75" s="3">
        <v>1</v>
      </c>
    </row>
    <row r="76" spans="1:8" ht="112.5" x14ac:dyDescent="0.25">
      <c r="A76" s="10">
        <v>2</v>
      </c>
      <c r="B76" s="172" t="s">
        <v>165</v>
      </c>
      <c r="C76" s="45" t="s">
        <v>92</v>
      </c>
      <c r="D76" s="45" t="s">
        <v>93</v>
      </c>
      <c r="E76" s="45" t="s">
        <v>94</v>
      </c>
      <c r="F76" s="11">
        <v>100</v>
      </c>
      <c r="G76" s="71"/>
      <c r="H76" s="3">
        <v>2</v>
      </c>
    </row>
    <row r="77" spans="1:8" ht="131.25" x14ac:dyDescent="0.3">
      <c r="A77" s="10">
        <v>3</v>
      </c>
      <c r="B77" s="172"/>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84" spans="2:13" ht="75" x14ac:dyDescent="0.25">
      <c r="B84" s="196" t="s">
        <v>104</v>
      </c>
      <c r="C84" s="196"/>
      <c r="D84" s="196"/>
      <c r="E84" s="196"/>
      <c r="F84" s="196"/>
      <c r="G84" s="67" t="s">
        <v>99</v>
      </c>
    </row>
    <row r="85" spans="2:13" ht="37.5" x14ac:dyDescent="0.25">
      <c r="D85" s="41" t="s">
        <v>100</v>
      </c>
      <c r="E85" s="41" t="s">
        <v>101</v>
      </c>
      <c r="F85" s="66">
        <v>50</v>
      </c>
      <c r="G85" s="71"/>
    </row>
    <row r="86" spans="2:13" ht="56.25" x14ac:dyDescent="0.25">
      <c r="D86" s="197" t="s">
        <v>103</v>
      </c>
      <c r="E86" s="41" t="s">
        <v>170</v>
      </c>
      <c r="F86" s="66">
        <v>80</v>
      </c>
      <c r="G86" s="71"/>
    </row>
    <row r="87" spans="2:13" ht="56.25" x14ac:dyDescent="0.25">
      <c r="D87" s="197"/>
      <c r="E87" s="41" t="s">
        <v>171</v>
      </c>
      <c r="F87" s="66">
        <v>120</v>
      </c>
      <c r="G87" s="71"/>
    </row>
    <row r="88" spans="2:13" ht="37.5"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4:22" ht="24.6" customHeight="1" x14ac:dyDescent="0.35">
      <c r="D97" s="199" t="s">
        <v>108</v>
      </c>
      <c r="E97" s="199"/>
      <c r="F97" s="30"/>
      <c r="G97" s="73">
        <v>4</v>
      </c>
      <c r="M97">
        <f>VLOOKUP(G97,Tableau146723[],3)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200" t="s">
        <v>112</v>
      </c>
      <c r="F107" s="200"/>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201" t="s">
        <v>135</v>
      </c>
      <c r="F109" s="201"/>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202" t="s">
        <v>114</v>
      </c>
      <c r="E112" s="202"/>
      <c r="F112" s="20"/>
      <c r="G112" s="74">
        <v>100</v>
      </c>
      <c r="T112" s="16">
        <v>10</v>
      </c>
      <c r="U112" s="19">
        <v>0.05</v>
      </c>
      <c r="V112" s="21">
        <v>0.04</v>
      </c>
    </row>
    <row r="113" spans="2:22" ht="16.5" thickBot="1" x14ac:dyDescent="0.3">
      <c r="T113" s="18">
        <v>11</v>
      </c>
      <c r="U113" s="19">
        <v>0.06</v>
      </c>
      <c r="V113" s="21">
        <v>0.04</v>
      </c>
    </row>
    <row r="114" spans="2:22" ht="24" thickBot="1" x14ac:dyDescent="0.4">
      <c r="D114" s="195" t="s">
        <v>115</v>
      </c>
      <c r="E114" s="195"/>
      <c r="F114" s="27"/>
      <c r="G114" s="28">
        <f>INDICrému*VALPointCC*MAJORATIONforfaitJour%</f>
        <v>22372.68</v>
      </c>
      <c r="T114" s="16">
        <v>12</v>
      </c>
      <c r="U114" s="19">
        <v>0.06</v>
      </c>
      <c r="V114" s="21">
        <v>0.04</v>
      </c>
    </row>
    <row r="115" spans="2:22" ht="24" thickBot="1" x14ac:dyDescent="0.4">
      <c r="D115" s="195" t="s">
        <v>116</v>
      </c>
      <c r="E115" s="195"/>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204" t="s">
        <v>130</v>
      </c>
      <c r="E117" s="204"/>
      <c r="G117" s="75">
        <v>0.5</v>
      </c>
      <c r="T117" s="18">
        <v>15</v>
      </c>
      <c r="U117" s="19">
        <v>0.08</v>
      </c>
      <c r="V117" s="21">
        <v>0.05</v>
      </c>
    </row>
    <row r="118" spans="2:22" ht="16.5" thickBot="1" x14ac:dyDescent="0.3">
      <c r="T118" s="16">
        <v>16</v>
      </c>
      <c r="U118" s="19">
        <v>0.08</v>
      </c>
      <c r="V118" s="21">
        <v>0.06</v>
      </c>
    </row>
    <row r="119" spans="2:22" ht="18.95" customHeight="1" thickBot="1" x14ac:dyDescent="0.4">
      <c r="C119" s="205" t="s">
        <v>132</v>
      </c>
      <c r="D119" s="205"/>
      <c r="E119" s="205"/>
      <c r="F119" s="27"/>
      <c r="G119" s="28">
        <f>BrutANNUELtpsPlein*QuotitéTRAVAILtotal</f>
        <v>11186.34</v>
      </c>
      <c r="T119" s="18">
        <v>17</v>
      </c>
      <c r="U119" s="19">
        <v>0.09</v>
      </c>
      <c r="V119" s="21">
        <v>0.06</v>
      </c>
    </row>
    <row r="120" spans="2:22" ht="18.95" customHeight="1" thickBot="1" x14ac:dyDescent="0.4">
      <c r="C120" s="205" t="s">
        <v>133</v>
      </c>
      <c r="D120" s="205"/>
      <c r="E120" s="205"/>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6" t="s">
        <v>131</v>
      </c>
      <c r="E122" s="206"/>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205" t="s">
        <v>134</v>
      </c>
      <c r="C124" s="205"/>
      <c r="D124" s="205"/>
      <c r="E124" s="205"/>
      <c r="F124" s="27"/>
      <c r="G124" s="28">
        <f>BRUTannuel1fonction*QuotitéPourCETTEfonction</f>
        <v>3691.4922000000001</v>
      </c>
      <c r="T124" s="16">
        <v>22</v>
      </c>
      <c r="U124" s="17">
        <v>0.11</v>
      </c>
      <c r="V124" s="21">
        <v>0.08</v>
      </c>
    </row>
    <row r="125" spans="2:22" ht="24" thickBot="1" x14ac:dyDescent="0.4">
      <c r="B125" s="205" t="s">
        <v>134</v>
      </c>
      <c r="C125" s="205"/>
      <c r="D125" s="205"/>
      <c r="E125" s="205"/>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203" t="s">
        <v>117</v>
      </c>
      <c r="D127" s="203"/>
      <c r="E127" s="203"/>
      <c r="F127" s="203"/>
      <c r="G127" s="203"/>
      <c r="T127" s="18">
        <v>25</v>
      </c>
      <c r="U127" s="17">
        <v>0.13</v>
      </c>
      <c r="V127" s="21">
        <v>0.09</v>
      </c>
    </row>
    <row r="128" spans="2:22" ht="19.5" thickBot="1" x14ac:dyDescent="0.35">
      <c r="E128" s="143" t="s">
        <v>348</v>
      </c>
      <c r="F128" s="143"/>
      <c r="G128" s="143"/>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H45:H48"/>
    <mergeCell ref="A55:A58"/>
    <mergeCell ref="B55:E56"/>
    <mergeCell ref="F55:G58"/>
    <mergeCell ref="H55:H58"/>
    <mergeCell ref="B57:E57"/>
    <mergeCell ref="A38:A41"/>
    <mergeCell ref="B38:E39"/>
    <mergeCell ref="F38:G41"/>
    <mergeCell ref="B42:E42"/>
    <mergeCell ref="A45:A48"/>
    <mergeCell ref="B45:B47"/>
    <mergeCell ref="C45:C48"/>
    <mergeCell ref="D45:D48"/>
    <mergeCell ref="E45:E48"/>
    <mergeCell ref="F45:F48"/>
    <mergeCell ref="G45:G48"/>
    <mergeCell ref="F23:G26"/>
    <mergeCell ref="H23:H26"/>
    <mergeCell ref="B25:E25"/>
    <mergeCell ref="B27:E27"/>
    <mergeCell ref="C28:C29"/>
    <mergeCell ref="E128:G128"/>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s>
  <conditionalFormatting sqref="B2">
    <cfRule type="expression" dxfId="3356" priority="17">
      <formula>$G$60=$F$60</formula>
    </cfRule>
  </conditionalFormatting>
  <conditionalFormatting sqref="B13">
    <cfRule type="expression" dxfId="3355" priority="16">
      <formula>#REF!=#REF!</formula>
    </cfRule>
  </conditionalFormatting>
  <conditionalFormatting sqref="B27">
    <cfRule type="expression" dxfId="3354" priority="15">
      <formula>#REF!=#REF!</formula>
    </cfRule>
  </conditionalFormatting>
  <conditionalFormatting sqref="B42">
    <cfRule type="expression" dxfId="3353" priority="13">
      <formula>#REF!=#REF!</formula>
    </cfRule>
  </conditionalFormatting>
  <conditionalFormatting sqref="B59">
    <cfRule type="expression" dxfId="3352" priority="12">
      <formula>#REF!=#REF!</formula>
    </cfRule>
  </conditionalFormatting>
  <conditionalFormatting sqref="B75">
    <cfRule type="expression" dxfId="3351" priority="14">
      <formula>#REF!=#REF!</formula>
    </cfRule>
  </conditionalFormatting>
  <conditionalFormatting sqref="B76 C77:F77">
    <cfRule type="expression" dxfId="3350" priority="9">
      <formula>$G$77=$F$77</formula>
    </cfRule>
  </conditionalFormatting>
  <conditionalFormatting sqref="B76:E76">
    <cfRule type="expression" dxfId="3349" priority="10">
      <formula>$G$76=$F$76</formula>
    </cfRule>
  </conditionalFormatting>
  <conditionalFormatting sqref="B14:F14">
    <cfRule type="expression" dxfId="3348" priority="33">
      <formula>$G$14=$F$14</formula>
    </cfRule>
  </conditionalFormatting>
  <conditionalFormatting sqref="B75:F75">
    <cfRule type="expression" dxfId="3347" priority="11">
      <formula>$G$75=$F$75</formula>
    </cfRule>
  </conditionalFormatting>
  <conditionalFormatting sqref="B78:F78">
    <cfRule type="expression" dxfId="3346" priority="8">
      <formula>$G$78=$F$78</formula>
    </cfRule>
  </conditionalFormatting>
  <conditionalFormatting sqref="C28 D29:F29">
    <cfRule type="expression" dxfId="3345" priority="29">
      <formula>$G$29=$F$29</formula>
    </cfRule>
  </conditionalFormatting>
  <conditionalFormatting sqref="C16:F16">
    <cfRule type="expression" dxfId="3344" priority="31">
      <formula>$G$16=$F$16</formula>
    </cfRule>
  </conditionalFormatting>
  <conditionalFormatting sqref="C28:F28">
    <cfRule type="expression" dxfId="3343" priority="30">
      <formula>$G$28=$F$28</formula>
    </cfRule>
  </conditionalFormatting>
  <conditionalFormatting sqref="C30:F30">
    <cfRule type="expression" dxfId="3342" priority="28">
      <formula>$G$30=$F$30</formula>
    </cfRule>
  </conditionalFormatting>
  <conditionalFormatting sqref="C43:F43">
    <cfRule type="expression" dxfId="3341" priority="26">
      <formula>$G$43=$F$43</formula>
    </cfRule>
  </conditionalFormatting>
  <conditionalFormatting sqref="C44:F44">
    <cfRule type="expression" dxfId="3340" priority="25">
      <formula>$G$44=$F$44</formula>
    </cfRule>
  </conditionalFormatting>
  <conditionalFormatting sqref="C45:F45">
    <cfRule type="expression" dxfId="3339" priority="24">
      <formula>$G$45=$F$45</formula>
    </cfRule>
  </conditionalFormatting>
  <conditionalFormatting sqref="D22">
    <cfRule type="expression" dxfId="3338" priority="18">
      <formula>$G$60=$F$60</formula>
    </cfRule>
  </conditionalFormatting>
  <conditionalFormatting sqref="D33">
    <cfRule type="expression" dxfId="3337" priority="19">
      <formula>$G$60=$F$60</formula>
    </cfRule>
  </conditionalFormatting>
  <conditionalFormatting sqref="D86">
    <cfRule type="expression" dxfId="3336" priority="6">
      <formula>$G$88=$F$88</formula>
    </cfRule>
    <cfRule type="expression" dxfId="3335" priority="7">
      <formula>$G$87=$F$87</formula>
    </cfRule>
  </conditionalFormatting>
  <conditionalFormatting sqref="D60:F60">
    <cfRule type="expression" dxfId="3334" priority="22">
      <formula>$G$60=$F$60</formula>
    </cfRule>
  </conditionalFormatting>
  <conditionalFormatting sqref="D61:F61">
    <cfRule type="expression" dxfId="3333" priority="21">
      <formula>$G$61=$F$61</formula>
    </cfRule>
  </conditionalFormatting>
  <conditionalFormatting sqref="D62:F62">
    <cfRule type="expression" dxfId="3332" priority="20">
      <formula>$G$62=$F$62</formula>
    </cfRule>
  </conditionalFormatting>
  <conditionalFormatting sqref="D85:F85">
    <cfRule type="expression" dxfId="3331" priority="5">
      <formula>$G$85=$F$85</formula>
    </cfRule>
  </conditionalFormatting>
  <conditionalFormatting sqref="D86:F86">
    <cfRule type="expression" dxfId="3330" priority="4">
      <formula>$G$86=$F$86</formula>
    </cfRule>
  </conditionalFormatting>
  <conditionalFormatting sqref="D89:F89">
    <cfRule type="expression" dxfId="3329" priority="1">
      <formula>$G$89=$F$89</formula>
    </cfRule>
  </conditionalFormatting>
  <conditionalFormatting sqref="E14 C15:D15 F15">
    <cfRule type="expression" dxfId="3328" priority="32">
      <formula>$G$15=$F$15</formula>
    </cfRule>
  </conditionalFormatting>
  <conditionalFormatting sqref="E87:F87">
    <cfRule type="expression" dxfId="3327" priority="3">
      <formula>$G$87=$F$87</formula>
    </cfRule>
  </conditionalFormatting>
  <conditionalFormatting sqref="E88:F88">
    <cfRule type="expression" dxfId="3326" priority="2">
      <formula>$G$88=$F$88</formula>
    </cfRule>
  </conditionalFormatting>
  <conditionalFormatting sqref="F13">
    <cfRule type="expression" dxfId="3325" priority="34">
      <formula>$G$13=$F$13</formula>
    </cfRule>
  </conditionalFormatting>
  <conditionalFormatting sqref="F42">
    <cfRule type="expression" dxfId="3324" priority="27">
      <formula>$G$42=$F$42</formula>
    </cfRule>
  </conditionalFormatting>
  <conditionalFormatting sqref="F59">
    <cfRule type="expression" dxfId="3323" priority="23">
      <formula>$G$59=$F$59</formula>
    </cfRule>
  </conditionalFormatting>
  <conditionalFormatting sqref="G94">
    <cfRule type="expression" dxfId="3322" priority="37">
      <formula>$G$94&gt;11</formula>
    </cfRule>
  </conditionalFormatting>
  <conditionalFormatting sqref="G94:G95">
    <cfRule type="expression" dxfId="3321" priority="35">
      <formula>$G$94&lt;5</formula>
    </cfRule>
  </conditionalFormatting>
  <conditionalFormatting sqref="M94:M95">
    <cfRule type="expression" dxfId="3320" priority="36">
      <formula>#REF!&gt;150</formula>
    </cfRule>
  </conditionalFormatting>
  <hyperlinks>
    <hyperlink ref="B6" location="INDEX!A1" display="Retour à l'index" xr:uid="{52497313-E52D-4012-B653-9A63E6CC1B1D}"/>
    <hyperlink ref="B127" location="INDEX!A1" display="Retour à l'index" xr:uid="{45EBF0B0-DF9A-4A06-AD89-117B0BB53FC1}"/>
    <hyperlink ref="E128:G128" location="'INDICE MAJORé'!A1" display="Si c'est le cas, calculez votre indice majoré" xr:uid="{B66BDEDF-31A2-4E58-BCD4-CBE180499382}"/>
  </hyperlinks>
  <pageMargins left="0.25" right="0.25" top="0.75" bottom="0.75" header="0.3" footer="0.3"/>
  <pageSetup paperSize="8" orientation="landscape" horizontalDpi="4294967293" verticalDpi="0"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DD67-FBB4-4755-95EE-5B77B1C113D4}">
  <sheetPr codeName="Feuil18"/>
  <dimension ref="A1:M550"/>
  <sheetViews>
    <sheetView zoomScale="84" zoomScaleNormal="84" workbookViewId="0">
      <selection sqref="A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280</v>
      </c>
      <c r="B1" s="276"/>
      <c r="C1" s="276"/>
      <c r="D1" s="276"/>
      <c r="E1" s="276"/>
      <c r="F1" s="276"/>
      <c r="G1" s="276"/>
      <c r="H1" s="276"/>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1" spans="1:8" ht="14.45" customHeight="1" x14ac:dyDescent="0.25">
      <c r="A71" s="34" t="s">
        <v>2</v>
      </c>
      <c r="B71" s="193" t="s">
        <v>91</v>
      </c>
      <c r="C71" s="193"/>
      <c r="D71" s="193"/>
      <c r="E71" s="193"/>
      <c r="F71" s="157" t="s">
        <v>32</v>
      </c>
      <c r="G71" s="157"/>
      <c r="H71" s="161" t="s">
        <v>2</v>
      </c>
    </row>
    <row r="72" spans="1:8" ht="14.45" customHeight="1" x14ac:dyDescent="0.25">
      <c r="A72" s="34"/>
      <c r="B72" s="193"/>
      <c r="C72" s="193"/>
      <c r="D72" s="193"/>
      <c r="E72" s="193"/>
      <c r="F72" s="157"/>
      <c r="G72" s="157"/>
      <c r="H72" s="161"/>
    </row>
    <row r="73" spans="1:8" ht="45.95" customHeight="1" x14ac:dyDescent="0.25">
      <c r="A73" s="9"/>
      <c r="B73" s="194" t="s">
        <v>119</v>
      </c>
      <c r="C73" s="194"/>
      <c r="D73" s="194"/>
      <c r="E73" s="194"/>
      <c r="F73" s="157"/>
      <c r="G73" s="157"/>
      <c r="H73" s="161"/>
    </row>
    <row r="74" spans="1:8" ht="15" customHeight="1" x14ac:dyDescent="0.25">
      <c r="A74" s="9"/>
      <c r="B74" s="64" t="s">
        <v>83</v>
      </c>
      <c r="C74" s="64" t="s">
        <v>84</v>
      </c>
      <c r="D74" s="64" t="s">
        <v>85</v>
      </c>
      <c r="E74" s="64" t="s">
        <v>86</v>
      </c>
      <c r="F74" s="157"/>
      <c r="G74" s="157"/>
      <c r="H74" s="161"/>
    </row>
    <row r="75" spans="1:8" ht="36" customHeight="1" x14ac:dyDescent="0.25">
      <c r="A75" s="10">
        <v>1</v>
      </c>
      <c r="B75" s="171" t="s">
        <v>173</v>
      </c>
      <c r="C75" s="171"/>
      <c r="D75" s="171"/>
      <c r="E75" s="171"/>
      <c r="F75" s="11">
        <v>50</v>
      </c>
      <c r="G75" s="71"/>
      <c r="H75" s="3">
        <v>1</v>
      </c>
    </row>
    <row r="76" spans="1:8" ht="112.5" x14ac:dyDescent="0.25">
      <c r="A76" s="10">
        <v>2</v>
      </c>
      <c r="B76" s="172" t="s">
        <v>165</v>
      </c>
      <c r="C76" s="45" t="s">
        <v>92</v>
      </c>
      <c r="D76" s="45" t="s">
        <v>93</v>
      </c>
      <c r="E76" s="45" t="s">
        <v>94</v>
      </c>
      <c r="F76" s="11">
        <v>100</v>
      </c>
      <c r="G76" s="71"/>
      <c r="H76" s="3">
        <v>2</v>
      </c>
    </row>
    <row r="77" spans="1:8" ht="131.25" x14ac:dyDescent="0.3">
      <c r="A77" s="10">
        <v>3</v>
      </c>
      <c r="B77" s="172"/>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63" t="s">
        <v>390</v>
      </c>
      <c r="D79" s="263"/>
      <c r="E79" s="263"/>
      <c r="F79" s="264"/>
      <c r="G79" s="69"/>
    </row>
    <row r="84" spans="2:13" ht="75" x14ac:dyDescent="0.25">
      <c r="B84" s="196" t="s">
        <v>104</v>
      </c>
      <c r="C84" s="196"/>
      <c r="D84" s="196"/>
      <c r="E84" s="196"/>
      <c r="F84" s="196"/>
      <c r="G84" s="67" t="s">
        <v>99</v>
      </c>
    </row>
    <row r="85" spans="2:13" ht="37.5" x14ac:dyDescent="0.25">
      <c r="D85" s="41" t="s">
        <v>100</v>
      </c>
      <c r="E85" s="41" t="s">
        <v>101</v>
      </c>
      <c r="F85" s="66">
        <v>50</v>
      </c>
      <c r="G85" s="71"/>
    </row>
    <row r="86" spans="2:13" ht="56.25" x14ac:dyDescent="0.25">
      <c r="D86" s="197" t="s">
        <v>103</v>
      </c>
      <c r="E86" s="41" t="s">
        <v>170</v>
      </c>
      <c r="F86" s="66">
        <v>80</v>
      </c>
      <c r="G86" s="71"/>
    </row>
    <row r="87" spans="2:13" ht="56.25" x14ac:dyDescent="0.25">
      <c r="D87" s="197"/>
      <c r="E87" s="41" t="s">
        <v>171</v>
      </c>
      <c r="F87" s="66">
        <v>120</v>
      </c>
      <c r="G87" s="71"/>
    </row>
    <row r="88" spans="2:13" ht="37.5"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B141:E141"/>
    <mergeCell ref="C143:G143"/>
    <mergeCell ref="C133:E133"/>
    <mergeCell ref="C135:E135"/>
    <mergeCell ref="C136:E136"/>
    <mergeCell ref="D138:E138"/>
    <mergeCell ref="B140:E140"/>
    <mergeCell ref="D124:F124"/>
    <mergeCell ref="D127:E127"/>
    <mergeCell ref="C128:E128"/>
    <mergeCell ref="D130:E130"/>
    <mergeCell ref="D131:E131"/>
    <mergeCell ref="E111:F111"/>
    <mergeCell ref="B116:G116"/>
    <mergeCell ref="E118:F119"/>
    <mergeCell ref="G118:G119"/>
    <mergeCell ref="B123:F123"/>
    <mergeCell ref="B105:C105"/>
    <mergeCell ref="B106:C106"/>
    <mergeCell ref="E106:F106"/>
    <mergeCell ref="E108:F108"/>
    <mergeCell ref="E110:F110"/>
    <mergeCell ref="A1:H1"/>
    <mergeCell ref="D97:E97"/>
    <mergeCell ref="E107:F107"/>
    <mergeCell ref="E109:F109"/>
    <mergeCell ref="F45:F48"/>
    <mergeCell ref="G45:G48"/>
    <mergeCell ref="H45:H48"/>
    <mergeCell ref="B59:E59"/>
    <mergeCell ref="B71:E72"/>
    <mergeCell ref="F71:G74"/>
    <mergeCell ref="H71:H74"/>
    <mergeCell ref="B73:E73"/>
    <mergeCell ref="C49:F49"/>
    <mergeCell ref="C63:F63"/>
    <mergeCell ref="F55:G58"/>
    <mergeCell ref="H55:H58"/>
    <mergeCell ref="B57:E57"/>
    <mergeCell ref="M94:M95"/>
    <mergeCell ref="B75:E75"/>
    <mergeCell ref="B84:F84"/>
    <mergeCell ref="D86:D88"/>
    <mergeCell ref="E94:F95"/>
    <mergeCell ref="C79:F79"/>
    <mergeCell ref="G94:G95"/>
    <mergeCell ref="B76:B77"/>
    <mergeCell ref="B42:E42"/>
    <mergeCell ref="A45:A48"/>
    <mergeCell ref="B45:B47"/>
    <mergeCell ref="C45:C48"/>
    <mergeCell ref="D45:D48"/>
    <mergeCell ref="E45:E48"/>
    <mergeCell ref="A55:A58"/>
    <mergeCell ref="B55:E56"/>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A3:H3"/>
    <mergeCell ref="A4:H4"/>
    <mergeCell ref="A5:H5"/>
    <mergeCell ref="A9:A12"/>
    <mergeCell ref="B9:E10"/>
    <mergeCell ref="F9:G12"/>
    <mergeCell ref="H9:H12"/>
    <mergeCell ref="B11:E11"/>
  </mergeCells>
  <conditionalFormatting sqref="B2">
    <cfRule type="expression" dxfId="2755" priority="21">
      <formula>$G$60=$F$60</formula>
    </cfRule>
  </conditionalFormatting>
  <conditionalFormatting sqref="B13">
    <cfRule type="expression" dxfId="2754" priority="20">
      <formula>#REF!=#REF!</formula>
    </cfRule>
  </conditionalFormatting>
  <conditionalFormatting sqref="B42">
    <cfRule type="expression" dxfId="2753" priority="17">
      <formula>#REF!=#REF!</formula>
    </cfRule>
  </conditionalFormatting>
  <conditionalFormatting sqref="B59">
    <cfRule type="expression" dxfId="2752" priority="16">
      <formula>#REF!=#REF!</formula>
    </cfRule>
  </conditionalFormatting>
  <conditionalFormatting sqref="B75">
    <cfRule type="expression" dxfId="2751" priority="18">
      <formula>#REF!=#REF!</formula>
    </cfRule>
  </conditionalFormatting>
  <conditionalFormatting sqref="B76 C77:F77">
    <cfRule type="expression" dxfId="2750" priority="13">
      <formula>$G$77=$F$77</formula>
    </cfRule>
  </conditionalFormatting>
  <conditionalFormatting sqref="B76:E76">
    <cfRule type="expression" dxfId="2749" priority="14">
      <formula>$G$76=$F$76</formula>
    </cfRule>
  </conditionalFormatting>
  <conditionalFormatting sqref="B13:F13">
    <cfRule type="expression" dxfId="2748" priority="38">
      <formula>$G$13=$F$13</formula>
    </cfRule>
  </conditionalFormatting>
  <conditionalFormatting sqref="B14:F14">
    <cfRule type="expression" dxfId="2747" priority="37">
      <formula>$G$14=$F$14</formula>
    </cfRule>
  </conditionalFormatting>
  <conditionalFormatting sqref="B27:F27">
    <cfRule type="expression" dxfId="2746" priority="19">
      <formula>$G$27=$F$27</formula>
    </cfRule>
  </conditionalFormatting>
  <conditionalFormatting sqref="B42:F42">
    <cfRule type="expression" dxfId="2745" priority="31">
      <formula>$G$42=$F$42</formula>
    </cfRule>
  </conditionalFormatting>
  <conditionalFormatting sqref="B59:F59">
    <cfRule type="expression" dxfId="2744" priority="27">
      <formula>$G$59=$F$59</formula>
    </cfRule>
  </conditionalFormatting>
  <conditionalFormatting sqref="B75:F75">
    <cfRule type="expression" dxfId="2743" priority="15">
      <formula>$G$75=$F$75</formula>
    </cfRule>
  </conditionalFormatting>
  <conditionalFormatting sqref="B78:F78">
    <cfRule type="expression" dxfId="2742" priority="12">
      <formula>$G$78=$F$78</formula>
    </cfRule>
  </conditionalFormatting>
  <conditionalFormatting sqref="C28 D29:F29">
    <cfRule type="expression" dxfId="2741" priority="33">
      <formula>$G$29=$F$29</formula>
    </cfRule>
  </conditionalFormatting>
  <conditionalFormatting sqref="C119">
    <cfRule type="expression" dxfId="2740" priority="1">
      <formula>$L118&gt;1</formula>
    </cfRule>
    <cfRule type="expression" dxfId="2739" priority="3">
      <formula>$L118&lt;1</formula>
    </cfRule>
  </conditionalFormatting>
  <conditionalFormatting sqref="C16:F16">
    <cfRule type="expression" dxfId="2738" priority="35">
      <formula>$G$16=$F$16</formula>
    </cfRule>
  </conditionalFormatting>
  <conditionalFormatting sqref="C28:F28">
    <cfRule type="expression" dxfId="2737" priority="34">
      <formula>$G$28=$F$28</formula>
    </cfRule>
  </conditionalFormatting>
  <conditionalFormatting sqref="C30:F30">
    <cfRule type="expression" dxfId="2736" priority="32">
      <formula>$G$30=$F$30</formula>
    </cfRule>
  </conditionalFormatting>
  <conditionalFormatting sqref="C43:F43">
    <cfRule type="expression" dxfId="2735" priority="30">
      <formula>$G$43=$F$43</formula>
    </cfRule>
  </conditionalFormatting>
  <conditionalFormatting sqref="C44:F44">
    <cfRule type="expression" dxfId="2734" priority="29">
      <formula>$G$44=$F$44</formula>
    </cfRule>
  </conditionalFormatting>
  <conditionalFormatting sqref="C45:F45">
    <cfRule type="expression" dxfId="2733" priority="28">
      <formula>$G$45=$F$45</formula>
    </cfRule>
  </conditionalFormatting>
  <conditionalFormatting sqref="D22">
    <cfRule type="expression" dxfId="2732" priority="22">
      <formula>$G$60=$F$60</formula>
    </cfRule>
  </conditionalFormatting>
  <conditionalFormatting sqref="D33">
    <cfRule type="expression" dxfId="2731" priority="23">
      <formula>$G$60=$F$60</formula>
    </cfRule>
  </conditionalFormatting>
  <conditionalFormatting sqref="D86">
    <cfRule type="expression" dxfId="2730" priority="11">
      <formula>$G$87=$F$87</formula>
    </cfRule>
    <cfRule type="expression" dxfId="2729" priority="10">
      <formula>$G$88=$F$88</formula>
    </cfRule>
  </conditionalFormatting>
  <conditionalFormatting sqref="D60:F60">
    <cfRule type="expression" dxfId="2728" priority="26">
      <formula>$G$60=$F$60</formula>
    </cfRule>
  </conditionalFormatting>
  <conditionalFormatting sqref="D61:F61">
    <cfRule type="expression" dxfId="2727" priority="25">
      <formula>$G$61=$F$61</formula>
    </cfRule>
  </conditionalFormatting>
  <conditionalFormatting sqref="D62:F62">
    <cfRule type="expression" dxfId="2726" priority="24">
      <formula>$G$62=$F$62</formula>
    </cfRule>
  </conditionalFormatting>
  <conditionalFormatting sqref="D85:F85">
    <cfRule type="expression" dxfId="2725" priority="9">
      <formula>$G$85=$F$85</formula>
    </cfRule>
  </conditionalFormatting>
  <conditionalFormatting sqref="D86:F86">
    <cfRule type="expression" dxfId="2724" priority="8">
      <formula>$G$86=$F$86</formula>
    </cfRule>
  </conditionalFormatting>
  <conditionalFormatting sqref="D89:F89">
    <cfRule type="expression" dxfId="2723" priority="5">
      <formula>$G$89=$F$89</formula>
    </cfRule>
  </conditionalFormatting>
  <conditionalFormatting sqref="E14 C15:D15 F15">
    <cfRule type="expression" dxfId="2722" priority="36">
      <formula>$G$15=$F$15</formula>
    </cfRule>
  </conditionalFormatting>
  <conditionalFormatting sqref="E118 G118">
    <cfRule type="expression" dxfId="2721" priority="2">
      <formula>$L118&lt;1</formula>
    </cfRule>
    <cfRule type="expression" dxfId="2720" priority="4">
      <formula>$L118&gt;1</formula>
    </cfRule>
  </conditionalFormatting>
  <conditionalFormatting sqref="E87:F87">
    <cfRule type="expression" dxfId="2719" priority="7">
      <formula>$G$87=$F$87</formula>
    </cfRule>
  </conditionalFormatting>
  <conditionalFormatting sqref="E88:F88">
    <cfRule type="expression" dxfId="2718" priority="6">
      <formula>$G$88=$F$88</formula>
    </cfRule>
  </conditionalFormatting>
  <conditionalFormatting sqref="G94">
    <cfRule type="expression" dxfId="2717" priority="41">
      <formula>$G$94&gt;11</formula>
    </cfRule>
  </conditionalFormatting>
  <conditionalFormatting sqref="G94:G95">
    <cfRule type="expression" dxfId="2716" priority="39">
      <formula>$G$94&lt;5</formula>
    </cfRule>
  </conditionalFormatting>
  <conditionalFormatting sqref="M94:M95">
    <cfRule type="expression" dxfId="2715" priority="40">
      <formula>#REF!&gt;150</formula>
    </cfRule>
  </conditionalFormatting>
  <hyperlinks>
    <hyperlink ref="B143" location="'TABLE DES MATIERES'!A1" display="Retour à l'index" xr:uid="{30EAF0D2-0E88-462E-913E-42AEF74304D5}"/>
    <hyperlink ref="B6" location="'TABLE DES MATIERES'!A1" display="Retour à l'index" xr:uid="{2F2FA319-D5F3-4C16-941F-F5C76E83AA9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BD0A-1D73-4D06-AEDA-D41DC6041F55}">
  <dimension ref="A1:M550"/>
  <sheetViews>
    <sheetView zoomScale="84" zoomScaleNormal="84" workbookViewId="0">
      <selection activeCell="C12" sqref="C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VLOOKUP(G97,Tableau14672368[],3)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C17:F17"/>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2714" priority="21">
      <formula>$G$60=$F$60</formula>
    </cfRule>
  </conditionalFormatting>
  <conditionalFormatting sqref="B13">
    <cfRule type="expression" dxfId="2713" priority="20">
      <formula>#REF!=#REF!</formula>
    </cfRule>
  </conditionalFormatting>
  <conditionalFormatting sqref="B27">
    <cfRule type="expression" dxfId="2712" priority="19">
      <formula>#REF!=#REF!</formula>
    </cfRule>
  </conditionalFormatting>
  <conditionalFormatting sqref="B42">
    <cfRule type="expression" dxfId="2711" priority="17">
      <formula>#REF!=#REF!</formula>
    </cfRule>
  </conditionalFormatting>
  <conditionalFormatting sqref="B59">
    <cfRule type="expression" dxfId="2710" priority="16">
      <formula>#REF!=#REF!</formula>
    </cfRule>
  </conditionalFormatting>
  <conditionalFormatting sqref="B75">
    <cfRule type="expression" dxfId="2709" priority="18">
      <formula>#REF!=#REF!</formula>
    </cfRule>
  </conditionalFormatting>
  <conditionalFormatting sqref="B76 C77:F77">
    <cfRule type="expression" dxfId="2708" priority="13">
      <formula>$G$77=$F$77</formula>
    </cfRule>
  </conditionalFormatting>
  <conditionalFormatting sqref="B76:E76">
    <cfRule type="expression" dxfId="2707" priority="14">
      <formula>$G$76=$F$76</formula>
    </cfRule>
  </conditionalFormatting>
  <conditionalFormatting sqref="B13:F13">
    <cfRule type="expression" dxfId="2706" priority="38">
      <formula>$G$13=$F$13</formula>
    </cfRule>
  </conditionalFormatting>
  <conditionalFormatting sqref="B14:F14">
    <cfRule type="expression" dxfId="2705" priority="37">
      <formula>$G$14=$F$14</formula>
    </cfRule>
  </conditionalFormatting>
  <conditionalFormatting sqref="B42:F42">
    <cfRule type="expression" dxfId="2704" priority="31">
      <formula>$G$42=$F$42</formula>
    </cfRule>
  </conditionalFormatting>
  <conditionalFormatting sqref="B59:F59">
    <cfRule type="expression" dxfId="2703" priority="27">
      <formula>$G$59=$F$59</formula>
    </cfRule>
  </conditionalFormatting>
  <conditionalFormatting sqref="B75:F75">
    <cfRule type="expression" dxfId="2702" priority="15">
      <formula>$G$75=$F$75</formula>
    </cfRule>
  </conditionalFormatting>
  <conditionalFormatting sqref="B78:F78">
    <cfRule type="expression" dxfId="2701" priority="12">
      <formula>$G$78=$F$78</formula>
    </cfRule>
  </conditionalFormatting>
  <conditionalFormatting sqref="C28 D29:F29">
    <cfRule type="expression" dxfId="2700" priority="33">
      <formula>$G$29=$F$29</formula>
    </cfRule>
  </conditionalFormatting>
  <conditionalFormatting sqref="C119">
    <cfRule type="expression" dxfId="2699" priority="1">
      <formula>$L118&gt;1</formula>
    </cfRule>
    <cfRule type="expression" dxfId="2698" priority="3">
      <formula>$L118&lt;1</formula>
    </cfRule>
  </conditionalFormatting>
  <conditionalFormatting sqref="C16:F16">
    <cfRule type="expression" dxfId="2697" priority="35">
      <formula>$G$16=$F$16</formula>
    </cfRule>
  </conditionalFormatting>
  <conditionalFormatting sqref="C28:F28">
    <cfRule type="expression" dxfId="2696" priority="34">
      <formula>$G$28=$F$28</formula>
    </cfRule>
  </conditionalFormatting>
  <conditionalFormatting sqref="C30:F30">
    <cfRule type="expression" dxfId="2695" priority="32">
      <formula>$G$30=$F$30</formula>
    </cfRule>
  </conditionalFormatting>
  <conditionalFormatting sqref="C43:F43">
    <cfRule type="expression" dxfId="2694" priority="30">
      <formula>$G$43=$F$43</formula>
    </cfRule>
  </conditionalFormatting>
  <conditionalFormatting sqref="C44:F44">
    <cfRule type="expression" dxfId="2693" priority="29">
      <formula>$G$44=$F$44</formula>
    </cfRule>
  </conditionalFormatting>
  <conditionalFormatting sqref="C45:F45">
    <cfRule type="expression" dxfId="2692" priority="28">
      <formula>$G$45=$F$45</formula>
    </cfRule>
  </conditionalFormatting>
  <conditionalFormatting sqref="D22">
    <cfRule type="expression" dxfId="2691" priority="22">
      <formula>$G$60=$F$60</formula>
    </cfRule>
  </conditionalFormatting>
  <conditionalFormatting sqref="D33">
    <cfRule type="expression" dxfId="2690" priority="23">
      <formula>$G$60=$F$60</formula>
    </cfRule>
  </conditionalFormatting>
  <conditionalFormatting sqref="D86">
    <cfRule type="expression" dxfId="2689" priority="11">
      <formula>$G$87=$F$87</formula>
    </cfRule>
    <cfRule type="expression" dxfId="2688" priority="10">
      <formula>$G$88=$F$88</formula>
    </cfRule>
  </conditionalFormatting>
  <conditionalFormatting sqref="D60:F60">
    <cfRule type="expression" dxfId="2687" priority="26">
      <formula>$G$60=$F$60</formula>
    </cfRule>
  </conditionalFormatting>
  <conditionalFormatting sqref="D61:F61">
    <cfRule type="expression" dxfId="2686" priority="25">
      <formula>$G$61=$F$61</formula>
    </cfRule>
  </conditionalFormatting>
  <conditionalFormatting sqref="D62:F62">
    <cfRule type="expression" dxfId="2685" priority="24">
      <formula>$G$62=$F$62</formula>
    </cfRule>
  </conditionalFormatting>
  <conditionalFormatting sqref="D85:F85">
    <cfRule type="expression" dxfId="2684" priority="9">
      <formula>$G$85=$F$85</formula>
    </cfRule>
  </conditionalFormatting>
  <conditionalFormatting sqref="D86:F86">
    <cfRule type="expression" dxfId="2683" priority="8">
      <formula>$G$86=$F$86</formula>
    </cfRule>
  </conditionalFormatting>
  <conditionalFormatting sqref="D89:F89">
    <cfRule type="expression" dxfId="2682" priority="5">
      <formula>$G$89=$F$89</formula>
    </cfRule>
  </conditionalFormatting>
  <conditionalFormatting sqref="E14 C15:D15 F15">
    <cfRule type="expression" dxfId="2681" priority="36">
      <formula>$G$15=$F$15</formula>
    </cfRule>
  </conditionalFormatting>
  <conditionalFormatting sqref="E118 G118">
    <cfRule type="expression" dxfId="2680" priority="2">
      <formula>$L118&lt;1</formula>
    </cfRule>
    <cfRule type="expression" dxfId="2679" priority="4">
      <formula>$L118&gt;1</formula>
    </cfRule>
  </conditionalFormatting>
  <conditionalFormatting sqref="E87:F87">
    <cfRule type="expression" dxfId="2678" priority="7">
      <formula>$G$87=$F$87</formula>
    </cfRule>
  </conditionalFormatting>
  <conditionalFormatting sqref="E88:F88">
    <cfRule type="expression" dxfId="2677" priority="6">
      <formula>$G$88=$F$88</formula>
    </cfRule>
  </conditionalFormatting>
  <conditionalFormatting sqref="G94">
    <cfRule type="expression" dxfId="2676" priority="41">
      <formula>$G$94&gt;11</formula>
    </cfRule>
  </conditionalFormatting>
  <conditionalFormatting sqref="G94:G95">
    <cfRule type="expression" dxfId="2675" priority="39">
      <formula>$G$94&lt;5</formula>
    </cfRule>
  </conditionalFormatting>
  <conditionalFormatting sqref="M94:M95">
    <cfRule type="expression" dxfId="2674" priority="40">
      <formula>#REF!&gt;150</formula>
    </cfRule>
  </conditionalFormatting>
  <hyperlinks>
    <hyperlink ref="B143" location="'TABLE DES MATIERES'!A1" display="Retour à l'index" xr:uid="{33C03AEC-D445-4BFE-88D1-6435770D1379}"/>
    <hyperlink ref="B6" location="'TABLE DES MATIERES'!A1" display="Retour à l'index" xr:uid="{5EC25012-2ACA-4BEE-9E86-AAD50A0C53B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777C-18BD-4F00-B033-CC9116A42304}">
  <sheetPr codeName="Feuil52"/>
  <dimension ref="A1:M550"/>
  <sheetViews>
    <sheetView zoomScale="84" zoomScaleNormal="84" workbookViewId="0">
      <selection activeCell="B12" sqref="B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309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1" spans="2:13" hidden="1" x14ac:dyDescent="0.25"/>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VLOOKUP(G66,Tableau14547[],2)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C112:G112"/>
    <mergeCell ref="C104:E104"/>
    <mergeCell ref="C105:E105"/>
    <mergeCell ref="D107:E107"/>
    <mergeCell ref="B109:E109"/>
    <mergeCell ref="B110:E110"/>
    <mergeCell ref="D96:E96"/>
    <mergeCell ref="C97:E97"/>
    <mergeCell ref="D99:E99"/>
    <mergeCell ref="D100:E100"/>
    <mergeCell ref="C102:E102"/>
    <mergeCell ref="B74:C74"/>
    <mergeCell ref="B75:C75"/>
    <mergeCell ref="E75:F75"/>
    <mergeCell ref="E77:F77"/>
    <mergeCell ref="E79:F79"/>
    <mergeCell ref="C49:F49"/>
    <mergeCell ref="H24:H27"/>
    <mergeCell ref="B26:E26"/>
    <mergeCell ref="B28:E28"/>
    <mergeCell ref="B43:E43"/>
    <mergeCell ref="F46:F48"/>
    <mergeCell ref="G46:G48"/>
    <mergeCell ref="H46:H48"/>
    <mergeCell ref="F24:G27"/>
    <mergeCell ref="B55:F55"/>
    <mergeCell ref="E63:F64"/>
    <mergeCell ref="G63:G64"/>
    <mergeCell ref="C1:H1"/>
    <mergeCell ref="A3:H3"/>
    <mergeCell ref="A4:H4"/>
    <mergeCell ref="A5:H5"/>
    <mergeCell ref="A9:A12"/>
    <mergeCell ref="B9:E10"/>
    <mergeCell ref="F9:G12"/>
    <mergeCell ref="H9:H12"/>
    <mergeCell ref="B11:E11"/>
    <mergeCell ref="B13:E13"/>
    <mergeCell ref="C14:C15"/>
    <mergeCell ref="A24:A27"/>
    <mergeCell ref="B24:E25"/>
    <mergeCell ref="C17:F17"/>
    <mergeCell ref="A39:A42"/>
    <mergeCell ref="B39:E40"/>
    <mergeCell ref="F39:G42"/>
    <mergeCell ref="H39:H42"/>
    <mergeCell ref="B41:E41"/>
    <mergeCell ref="C32:F32"/>
    <mergeCell ref="A46:A48"/>
    <mergeCell ref="B46:B48"/>
    <mergeCell ref="C46:C48"/>
    <mergeCell ref="D46:D48"/>
    <mergeCell ref="E46:E48"/>
    <mergeCell ref="M63:M64"/>
    <mergeCell ref="D66:E66"/>
    <mergeCell ref="E76:F76"/>
    <mergeCell ref="E78:F78"/>
    <mergeCell ref="E80:F80"/>
    <mergeCell ref="B85:G85"/>
    <mergeCell ref="E87:F88"/>
    <mergeCell ref="G87:G88"/>
    <mergeCell ref="B92:F92"/>
    <mergeCell ref="D93:F93"/>
  </mergeCells>
  <conditionalFormatting sqref="B2 D37">
    <cfRule type="expression" dxfId="2673" priority="23">
      <formula>#REF!=#REF!</formula>
    </cfRule>
  </conditionalFormatting>
  <conditionalFormatting sqref="B13 F13">
    <cfRule type="expression" dxfId="2672" priority="17">
      <formula>$G$13=$F$13</formula>
    </cfRule>
  </conditionalFormatting>
  <conditionalFormatting sqref="B28">
    <cfRule type="expression" dxfId="2671" priority="7">
      <formula>$G$13=$F$13</formula>
    </cfRule>
  </conditionalFormatting>
  <conditionalFormatting sqref="B43">
    <cfRule type="expression" dxfId="2670" priority="6">
      <formula>$G$13=$F$13</formula>
    </cfRule>
  </conditionalFormatting>
  <conditionalFormatting sqref="C14 D15:F15">
    <cfRule type="expression" dxfId="2669" priority="21">
      <formula>$G$15=$F$15</formula>
    </cfRule>
  </conditionalFormatting>
  <conditionalFormatting sqref="C88">
    <cfRule type="expression" dxfId="2668" priority="1">
      <formula>$L87&gt;1</formula>
    </cfRule>
    <cfRule type="expression" dxfId="2667" priority="3">
      <formula>$L87&lt;1</formula>
    </cfRule>
  </conditionalFormatting>
  <conditionalFormatting sqref="C14:F14">
    <cfRule type="expression" dxfId="2666" priority="22">
      <formula>$G$14=$F$14</formula>
    </cfRule>
  </conditionalFormatting>
  <conditionalFormatting sqref="C16:F16">
    <cfRule type="expression" dxfId="2665" priority="20">
      <formula>$G$16=$F$16</formula>
    </cfRule>
  </conditionalFormatting>
  <conditionalFormatting sqref="C29:F29">
    <cfRule type="expression" dxfId="2664" priority="14">
      <formula>$G$29=$F$29</formula>
    </cfRule>
  </conditionalFormatting>
  <conditionalFormatting sqref="C30:F30">
    <cfRule type="expression" dxfId="2663" priority="13">
      <formula>$G$30=$F$30</formula>
    </cfRule>
  </conditionalFormatting>
  <conditionalFormatting sqref="C31:F31">
    <cfRule type="expression" dxfId="2662" priority="12">
      <formula>$G$31=$F$31</formula>
    </cfRule>
  </conditionalFormatting>
  <conditionalFormatting sqref="C44:F44">
    <cfRule type="expression" dxfId="2661" priority="10">
      <formula>$G$44=$F$44</formula>
    </cfRule>
  </conditionalFormatting>
  <conditionalFormatting sqref="C45:F45">
    <cfRule type="expression" dxfId="2660" priority="9">
      <formula>$G$45=$F$45</formula>
    </cfRule>
  </conditionalFormatting>
  <conditionalFormatting sqref="C46:F48">
    <cfRule type="expression" dxfId="2659" priority="8">
      <formula>$G$46=$F$46</formula>
    </cfRule>
  </conditionalFormatting>
  <conditionalFormatting sqref="D56:F56">
    <cfRule type="expression" dxfId="2658" priority="5">
      <formula>$G$56=$F$56</formula>
    </cfRule>
  </conditionalFormatting>
  <conditionalFormatting sqref="E87 G87">
    <cfRule type="expression" dxfId="2657" priority="2">
      <formula>$L87&lt;1</formula>
    </cfRule>
    <cfRule type="expression" dxfId="2656" priority="4">
      <formula>$L87&gt;1</formula>
    </cfRule>
  </conditionalFormatting>
  <conditionalFormatting sqref="F28">
    <cfRule type="expression" dxfId="2655" priority="15">
      <formula>$G$28=$F$28</formula>
    </cfRule>
  </conditionalFormatting>
  <conditionalFormatting sqref="F43">
    <cfRule type="expression" dxfId="2654" priority="11">
      <formula>$G$43=$F$43</formula>
    </cfRule>
  </conditionalFormatting>
  <conditionalFormatting sqref="G63">
    <cfRule type="expression" dxfId="2653" priority="19">
      <formula>$G$63&gt;11</formula>
    </cfRule>
  </conditionalFormatting>
  <conditionalFormatting sqref="G63:G64">
    <cfRule type="expression" dxfId="2652" priority="16">
      <formula>$G$63&lt;5</formula>
    </cfRule>
  </conditionalFormatting>
  <conditionalFormatting sqref="M63:M64">
    <cfRule type="expression" dxfId="2651" priority="18">
      <formula>$H$16&gt;150</formula>
    </cfRule>
  </conditionalFormatting>
  <hyperlinks>
    <hyperlink ref="B112" location="'TABLE DES MATIERES'!A1" display="Retour à l'index" xr:uid="{2D1F03AC-8FA1-4597-89F7-23D0AD2F16FF}"/>
    <hyperlink ref="B6" location="'TABLE DES MATIERES'!A1" display="Retour à l'index" xr:uid="{962C8A37-484A-4A2C-821B-B1B31385748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CCD4-AEDF-44F2-831A-B7A55E5FF151}">
  <sheetPr codeName="Feuil47"/>
  <dimension ref="A1:M550"/>
  <sheetViews>
    <sheetView zoomScale="84" zoomScaleNormal="84" workbookViewId="0">
      <selection activeCell="B16" sqref="B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VLOOKUP(G94,Tableau1461943[],3)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15:F116"/>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650" priority="38">
      <formula>#REF!=#REF!</formula>
    </cfRule>
  </conditionalFormatting>
  <conditionalFormatting sqref="B14">
    <cfRule type="expression" dxfId="2649" priority="17">
      <formula>#REF!=#REF!</formula>
    </cfRule>
  </conditionalFormatting>
  <conditionalFormatting sqref="B28">
    <cfRule type="expression" dxfId="2648" priority="16">
      <formula>#REF!=#REF!</formula>
    </cfRule>
  </conditionalFormatting>
  <conditionalFormatting sqref="B42">
    <cfRule type="expression" dxfId="2647" priority="15">
      <formula>#REF!=#REF!</formula>
    </cfRule>
  </conditionalFormatting>
  <conditionalFormatting sqref="B57">
    <cfRule type="expression" dxfId="2646" priority="14">
      <formula>#REF!=#REF!</formula>
    </cfRule>
  </conditionalFormatting>
  <conditionalFormatting sqref="B72">
    <cfRule type="expression" dxfId="2645" priority="13">
      <formula>#REF!=#REF!</formula>
    </cfRule>
  </conditionalFormatting>
  <conditionalFormatting sqref="B74:C74 F74 D74:E75">
    <cfRule type="expression" dxfId="2644" priority="10">
      <formula>$G$74=$F$74</formula>
    </cfRule>
  </conditionalFormatting>
  <conditionalFormatting sqref="B14:F14">
    <cfRule type="expression" dxfId="2643" priority="34">
      <formula>$G$14=$F$14</formula>
    </cfRule>
  </conditionalFormatting>
  <conditionalFormatting sqref="B28:F28">
    <cfRule type="expression" dxfId="2642" priority="30">
      <formula>$G$28=$F$28</formula>
    </cfRule>
  </conditionalFormatting>
  <conditionalFormatting sqref="B72:F72">
    <cfRule type="expression" dxfId="2641" priority="12">
      <formula>$G$72=$F$72</formula>
    </cfRule>
  </conditionalFormatting>
  <conditionalFormatting sqref="B73:F73">
    <cfRule type="expression" dxfId="2640" priority="11">
      <formula>$G$73=$F$73</formula>
    </cfRule>
  </conditionalFormatting>
  <conditionalFormatting sqref="C15 D16:F16">
    <cfRule type="expression" dxfId="2639" priority="32">
      <formula>$G$16=$F$16</formula>
    </cfRule>
  </conditionalFormatting>
  <conditionalFormatting sqref="C43 E43:F43">
    <cfRule type="expression" dxfId="2638" priority="25">
      <formula>$G$43=$F$43</formula>
    </cfRule>
  </conditionalFormatting>
  <conditionalFormatting sqref="C116">
    <cfRule type="expression" dxfId="2637" priority="1">
      <formula>$L115&gt;1</formula>
    </cfRule>
    <cfRule type="expression" dxfId="2636" priority="3">
      <formula>$L115&lt;1</formula>
    </cfRule>
  </conditionalFormatting>
  <conditionalFormatting sqref="C29:E31">
    <cfRule type="expression" dxfId="2635" priority="18">
      <formula>#REF!=#REF!</formula>
    </cfRule>
  </conditionalFormatting>
  <conditionalFormatting sqref="C15:F15">
    <cfRule type="expression" dxfId="2634" priority="33">
      <formula>$G$15=$F$15</formula>
    </cfRule>
  </conditionalFormatting>
  <conditionalFormatting sqref="C17:F17">
    <cfRule type="expression" dxfId="2633" priority="31">
      <formula>$G$17=$F$17</formula>
    </cfRule>
  </conditionalFormatting>
  <conditionalFormatting sqref="C30:F30">
    <cfRule type="expression" dxfId="2632" priority="28">
      <formula>$G$30=$F$30</formula>
    </cfRule>
  </conditionalFormatting>
  <conditionalFormatting sqref="C31:F31">
    <cfRule type="expression" dxfId="2631" priority="27">
      <formula>$G$31=$F$31</formula>
    </cfRule>
  </conditionalFormatting>
  <conditionalFormatting sqref="C44:F44">
    <cfRule type="expression" dxfId="2630" priority="24">
      <formula>$G$44=$F$44</formula>
    </cfRule>
  </conditionalFormatting>
  <conditionalFormatting sqref="C45:F47">
    <cfRule type="expression" dxfId="2629" priority="23">
      <formula>$G$45=$F$45</formula>
    </cfRule>
  </conditionalFormatting>
  <conditionalFormatting sqref="D84">
    <cfRule type="expression" dxfId="2628" priority="8">
      <formula>$G$85=$F$85</formula>
    </cfRule>
  </conditionalFormatting>
  <conditionalFormatting sqref="D74:E75 B75:C75 F75">
    <cfRule type="expression" dxfId="2627" priority="9">
      <formula>$G$75=$F$75</formula>
    </cfRule>
  </conditionalFormatting>
  <conditionalFormatting sqref="D58:F58">
    <cfRule type="expression" dxfId="2626" priority="21">
      <formula>$G$58=$F$58</formula>
    </cfRule>
  </conditionalFormatting>
  <conditionalFormatting sqref="D59:F59">
    <cfRule type="expression" dxfId="2625" priority="20">
      <formula>$G$59=$F$59</formula>
    </cfRule>
  </conditionalFormatting>
  <conditionalFormatting sqref="D60:F60">
    <cfRule type="expression" dxfId="2624" priority="19">
      <formula>$G$60=$F$60</formula>
    </cfRule>
  </conditionalFormatting>
  <conditionalFormatting sqref="D83:F83">
    <cfRule type="expression" dxfId="2623" priority="7">
      <formula>$G$83=$F$83</formula>
    </cfRule>
  </conditionalFormatting>
  <conditionalFormatting sqref="D84:F84">
    <cfRule type="expression" dxfId="2622" priority="6">
      <formula>$G$84=$F$84</formula>
    </cfRule>
  </conditionalFormatting>
  <conditionalFormatting sqref="E115 G115">
    <cfRule type="expression" dxfId="2621" priority="2">
      <formula>$L115&lt;1</formula>
    </cfRule>
    <cfRule type="expression" dxfId="2620" priority="4">
      <formula>$L115&gt;1</formula>
    </cfRule>
  </conditionalFormatting>
  <conditionalFormatting sqref="E85:F85">
    <cfRule type="expression" dxfId="2619" priority="5">
      <formula>$G$85=$F$85</formula>
    </cfRule>
  </conditionalFormatting>
  <conditionalFormatting sqref="F29">
    <cfRule type="expression" dxfId="2618" priority="29">
      <formula>$G$29=$F$29</formula>
    </cfRule>
  </conditionalFormatting>
  <conditionalFormatting sqref="F42">
    <cfRule type="expression" dxfId="2617" priority="26">
      <formula>$G$42=$F$42</formula>
    </cfRule>
  </conditionalFormatting>
  <conditionalFormatting sqref="F57">
    <cfRule type="expression" dxfId="2616" priority="22">
      <formula>$G$57=$F$57</formula>
    </cfRule>
  </conditionalFormatting>
  <conditionalFormatting sqref="G91">
    <cfRule type="expression" dxfId="2615" priority="37">
      <formula>$G$91&gt;11</formula>
    </cfRule>
  </conditionalFormatting>
  <conditionalFormatting sqref="G91:G92">
    <cfRule type="expression" dxfId="2614" priority="35">
      <formula>$G$91&lt;5</formula>
    </cfRule>
  </conditionalFormatting>
  <conditionalFormatting sqref="M91:M92">
    <cfRule type="expression" dxfId="2613" priority="36">
      <formula>#REF!&gt;150</formula>
    </cfRule>
  </conditionalFormatting>
  <hyperlinks>
    <hyperlink ref="B140" location="'TABLE DES MATIERES'!A1" display="Retour à l'index" xr:uid="{ED2A8933-D3A9-4603-83BA-1859580612D4}"/>
    <hyperlink ref="B6" location="'TABLE DES MATIERES'!A1" display="Retour à l'index" xr:uid="{036146EE-8B1B-49C8-B673-5A4C79A6372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50E7-D260-46A6-BB35-1AC5D25AD73E}">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VLOOKUP(G94,Tableau14619485477[],3)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612" priority="38">
      <formula>#REF!=#REF!</formula>
    </cfRule>
  </conditionalFormatting>
  <conditionalFormatting sqref="B14">
    <cfRule type="expression" dxfId="2611" priority="17">
      <formula>#REF!=#REF!</formula>
    </cfRule>
  </conditionalFormatting>
  <conditionalFormatting sqref="B28">
    <cfRule type="expression" dxfId="2610" priority="16">
      <formula>#REF!=#REF!</formula>
    </cfRule>
  </conditionalFormatting>
  <conditionalFormatting sqref="B42">
    <cfRule type="expression" dxfId="2609" priority="15">
      <formula>#REF!=#REF!</formula>
    </cfRule>
  </conditionalFormatting>
  <conditionalFormatting sqref="B57">
    <cfRule type="expression" dxfId="2608" priority="14">
      <formula>#REF!=#REF!</formula>
    </cfRule>
  </conditionalFormatting>
  <conditionalFormatting sqref="B72">
    <cfRule type="expression" dxfId="2607" priority="13">
      <formula>#REF!=#REF!</formula>
    </cfRule>
  </conditionalFormatting>
  <conditionalFormatting sqref="B74:C74 F74 D74:E75">
    <cfRule type="expression" dxfId="2606" priority="10">
      <formula>$G$74=$F$74</formula>
    </cfRule>
  </conditionalFormatting>
  <conditionalFormatting sqref="B14:F14">
    <cfRule type="expression" dxfId="2605" priority="34">
      <formula>$G$14=$F$14</formula>
    </cfRule>
  </conditionalFormatting>
  <conditionalFormatting sqref="B28:F28">
    <cfRule type="expression" dxfId="2604" priority="30">
      <formula>$G$28=$F$28</formula>
    </cfRule>
  </conditionalFormatting>
  <conditionalFormatting sqref="B42:F42">
    <cfRule type="expression" dxfId="2603" priority="26">
      <formula>$G$42=$F$42</formula>
    </cfRule>
  </conditionalFormatting>
  <conditionalFormatting sqref="B72:F72">
    <cfRule type="expression" dxfId="2602" priority="12">
      <formula>$G$72=$F$72</formula>
    </cfRule>
  </conditionalFormatting>
  <conditionalFormatting sqref="B73:F73">
    <cfRule type="expression" dxfId="2601" priority="11">
      <formula>$G$73=$F$73</formula>
    </cfRule>
  </conditionalFormatting>
  <conditionalFormatting sqref="C15 D16:F16">
    <cfRule type="expression" dxfId="2600" priority="32">
      <formula>$G$16=$F$16</formula>
    </cfRule>
  </conditionalFormatting>
  <conditionalFormatting sqref="C116">
    <cfRule type="expression" dxfId="2599" priority="1">
      <formula>$L115&gt;1</formula>
    </cfRule>
    <cfRule type="expression" dxfId="2598" priority="3">
      <formula>$L115&lt;1</formula>
    </cfRule>
  </conditionalFormatting>
  <conditionalFormatting sqref="C29:E31">
    <cfRule type="expression" dxfId="2597" priority="18">
      <formula>#REF!=#REF!</formula>
    </cfRule>
  </conditionalFormatting>
  <conditionalFormatting sqref="C15:F15">
    <cfRule type="expression" dxfId="2596" priority="33">
      <formula>$G$15=$F$15</formula>
    </cfRule>
  </conditionalFormatting>
  <conditionalFormatting sqref="C17:F17">
    <cfRule type="expression" dxfId="2595" priority="31">
      <formula>$G$17=$F$17</formula>
    </cfRule>
  </conditionalFormatting>
  <conditionalFormatting sqref="C30:F30">
    <cfRule type="expression" dxfId="2594" priority="28">
      <formula>$G$30=$F$30</formula>
    </cfRule>
  </conditionalFormatting>
  <conditionalFormatting sqref="C31:F31">
    <cfRule type="expression" dxfId="2593" priority="27">
      <formula>$G$31=$F$31</formula>
    </cfRule>
  </conditionalFormatting>
  <conditionalFormatting sqref="C43:F43">
    <cfRule type="expression" dxfId="2592" priority="25">
      <formula>$G$43=$F$43</formula>
    </cfRule>
  </conditionalFormatting>
  <conditionalFormatting sqref="C44:F44">
    <cfRule type="expression" dxfId="2591" priority="24">
      <formula>$G$44=$F$44</formula>
    </cfRule>
  </conditionalFormatting>
  <conditionalFormatting sqref="C45:F47">
    <cfRule type="expression" dxfId="2590" priority="23">
      <formula>$G$45=$F$45</formula>
    </cfRule>
  </conditionalFormatting>
  <conditionalFormatting sqref="D84">
    <cfRule type="expression" dxfId="2589" priority="8">
      <formula>$G$85=$F$85</formula>
    </cfRule>
  </conditionalFormatting>
  <conditionalFormatting sqref="D74:E75 B75:C75 F75">
    <cfRule type="expression" dxfId="2588" priority="9">
      <formula>$G$75=$F$75</formula>
    </cfRule>
  </conditionalFormatting>
  <conditionalFormatting sqref="D58:F58">
    <cfRule type="expression" dxfId="2587" priority="21">
      <formula>$G$58=$F$58</formula>
    </cfRule>
  </conditionalFormatting>
  <conditionalFormatting sqref="D59:F59">
    <cfRule type="expression" dxfId="2586" priority="20">
      <formula>$G$59=$F$59</formula>
    </cfRule>
  </conditionalFormatting>
  <conditionalFormatting sqref="D60:F60">
    <cfRule type="expression" dxfId="2585" priority="19">
      <formula>$G$60=$F$60</formula>
    </cfRule>
  </conditionalFormatting>
  <conditionalFormatting sqref="D83:F83">
    <cfRule type="expression" dxfId="2584" priority="7">
      <formula>$G$83=$F$83</formula>
    </cfRule>
  </conditionalFormatting>
  <conditionalFormatting sqref="D84:F84">
    <cfRule type="expression" dxfId="2583" priority="6">
      <formula>$G$84=$F$84</formula>
    </cfRule>
  </conditionalFormatting>
  <conditionalFormatting sqref="E115 G115">
    <cfRule type="expression" dxfId="2582" priority="2">
      <formula>$L115&lt;1</formula>
    </cfRule>
    <cfRule type="expression" dxfId="2581" priority="4">
      <formula>$L115&gt;1</formula>
    </cfRule>
  </conditionalFormatting>
  <conditionalFormatting sqref="E85:F85">
    <cfRule type="expression" dxfId="2580" priority="5">
      <formula>$G$85=$F$85</formula>
    </cfRule>
  </conditionalFormatting>
  <conditionalFormatting sqref="F29">
    <cfRule type="expression" dxfId="2579" priority="29">
      <formula>$G$29=$F$29</formula>
    </cfRule>
  </conditionalFormatting>
  <conditionalFormatting sqref="F57">
    <cfRule type="expression" dxfId="2578" priority="22">
      <formula>$G$57=$F$57</formula>
    </cfRule>
  </conditionalFormatting>
  <conditionalFormatting sqref="G91">
    <cfRule type="expression" dxfId="2577" priority="37">
      <formula>$G$91&gt;11</formula>
    </cfRule>
  </conditionalFormatting>
  <conditionalFormatting sqref="G91:G92">
    <cfRule type="expression" dxfId="2576" priority="35">
      <formula>$G$91&lt;5</formula>
    </cfRule>
  </conditionalFormatting>
  <conditionalFormatting sqref="M91:M92">
    <cfRule type="expression" dxfId="2575" priority="36">
      <formula>#REF!&gt;150</formula>
    </cfRule>
  </conditionalFormatting>
  <hyperlinks>
    <hyperlink ref="B140" location="'TABLE DES MATIERES'!A1" display="Retour à l'index" xr:uid="{840C0C42-26F4-4ABA-86EC-815B768E2BB8}"/>
    <hyperlink ref="B6" location="'TABLE DES MATIERES'!A1" display="Retour à l'index" xr:uid="{04169787-69C1-4E28-8B2E-4F92B8C5043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D845-36E9-48F6-932E-2199548C77F9}">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VLOOKUP(G94,Tableau146198691[],3)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574" priority="38">
      <formula>#REF!=#REF!</formula>
    </cfRule>
  </conditionalFormatting>
  <conditionalFormatting sqref="B14">
    <cfRule type="expression" dxfId="2573" priority="17">
      <formula>#REF!=#REF!</formula>
    </cfRule>
  </conditionalFormatting>
  <conditionalFormatting sqref="B28">
    <cfRule type="expression" dxfId="2572" priority="16">
      <formula>#REF!=#REF!</formula>
    </cfRule>
  </conditionalFormatting>
  <conditionalFormatting sqref="B42">
    <cfRule type="expression" dxfId="2571" priority="15">
      <formula>#REF!=#REF!</formula>
    </cfRule>
  </conditionalFormatting>
  <conditionalFormatting sqref="B57">
    <cfRule type="expression" dxfId="2570" priority="14">
      <formula>#REF!=#REF!</formula>
    </cfRule>
  </conditionalFormatting>
  <conditionalFormatting sqref="B72">
    <cfRule type="expression" dxfId="2569" priority="13">
      <formula>#REF!=#REF!</formula>
    </cfRule>
  </conditionalFormatting>
  <conditionalFormatting sqref="B74:C74 F74 D74:E75">
    <cfRule type="expression" dxfId="2568" priority="10">
      <formula>$G$74=$F$74</formula>
    </cfRule>
  </conditionalFormatting>
  <conditionalFormatting sqref="B14:F14">
    <cfRule type="expression" dxfId="2567" priority="34">
      <formula>$G$14=$F$14</formula>
    </cfRule>
  </conditionalFormatting>
  <conditionalFormatting sqref="B28:F28">
    <cfRule type="expression" dxfId="2566" priority="30">
      <formula>$G$28=$F$28</formula>
    </cfRule>
  </conditionalFormatting>
  <conditionalFormatting sqref="B42:F42">
    <cfRule type="expression" dxfId="2565" priority="26">
      <formula>$G$42=$F$42</formula>
    </cfRule>
  </conditionalFormatting>
  <conditionalFormatting sqref="B57:F57">
    <cfRule type="expression" dxfId="2564" priority="22">
      <formula>$G$57=$F$57</formula>
    </cfRule>
  </conditionalFormatting>
  <conditionalFormatting sqref="B72:F72">
    <cfRule type="expression" dxfId="2563" priority="12">
      <formula>$G$72=$F$72</formula>
    </cfRule>
  </conditionalFormatting>
  <conditionalFormatting sqref="B73:F73">
    <cfRule type="expression" dxfId="2562" priority="11">
      <formula>$G$73=$F$73</formula>
    </cfRule>
  </conditionalFormatting>
  <conditionalFormatting sqref="C15 D16:F16">
    <cfRule type="expression" dxfId="2561" priority="32">
      <formula>$G$16=$F$16</formula>
    </cfRule>
  </conditionalFormatting>
  <conditionalFormatting sqref="C116">
    <cfRule type="expression" dxfId="2560" priority="1">
      <formula>$L115&gt;1</formula>
    </cfRule>
    <cfRule type="expression" dxfId="2559" priority="3">
      <formula>$L115&lt;1</formula>
    </cfRule>
  </conditionalFormatting>
  <conditionalFormatting sqref="C29:E31">
    <cfRule type="expression" dxfId="2558" priority="18">
      <formula>#REF!=#REF!</formula>
    </cfRule>
  </conditionalFormatting>
  <conditionalFormatting sqref="C15:F15">
    <cfRule type="expression" dxfId="2557" priority="33">
      <formula>$G$15=$F$15</formula>
    </cfRule>
  </conditionalFormatting>
  <conditionalFormatting sqref="C17:F17">
    <cfRule type="expression" dxfId="2556" priority="31">
      <formula>$G$17=$F$17</formula>
    </cfRule>
  </conditionalFormatting>
  <conditionalFormatting sqref="C30:F30">
    <cfRule type="expression" dxfId="2555" priority="28">
      <formula>$G$30=$F$30</formula>
    </cfRule>
  </conditionalFormatting>
  <conditionalFormatting sqref="C31:F31">
    <cfRule type="expression" dxfId="2554" priority="27">
      <formula>$G$31=$F$31</formula>
    </cfRule>
  </conditionalFormatting>
  <conditionalFormatting sqref="C43:F43">
    <cfRule type="expression" dxfId="2553" priority="25">
      <formula>$G$43=$F$43</formula>
    </cfRule>
  </conditionalFormatting>
  <conditionalFormatting sqref="C44:F44">
    <cfRule type="expression" dxfId="2552" priority="24">
      <formula>$G$44=$F$44</formula>
    </cfRule>
  </conditionalFormatting>
  <conditionalFormatting sqref="C45:F47">
    <cfRule type="expression" dxfId="2551" priority="23">
      <formula>$G$45=$F$45</formula>
    </cfRule>
  </conditionalFormatting>
  <conditionalFormatting sqref="D84">
    <cfRule type="expression" dxfId="2550" priority="8">
      <formula>$G$85=$F$85</formula>
    </cfRule>
  </conditionalFormatting>
  <conditionalFormatting sqref="D74:E75 B75:C75 F75">
    <cfRule type="expression" dxfId="2549" priority="9">
      <formula>$G$75=$F$75</formula>
    </cfRule>
  </conditionalFormatting>
  <conditionalFormatting sqref="D58:F58">
    <cfRule type="expression" dxfId="2548" priority="21">
      <formula>$G$58=$F$58</formula>
    </cfRule>
  </conditionalFormatting>
  <conditionalFormatting sqref="D59:F59">
    <cfRule type="expression" dxfId="2547" priority="20">
      <formula>$G$59=$F$59</formula>
    </cfRule>
  </conditionalFormatting>
  <conditionalFormatting sqref="D60:F60">
    <cfRule type="expression" dxfId="2546" priority="19">
      <formula>$G$60=$F$60</formula>
    </cfRule>
  </conditionalFormatting>
  <conditionalFormatting sqref="D83:F83">
    <cfRule type="expression" dxfId="2545" priority="7">
      <formula>$G$83=$F$83</formula>
    </cfRule>
  </conditionalFormatting>
  <conditionalFormatting sqref="D84:F84">
    <cfRule type="expression" dxfId="2544" priority="6">
      <formula>$G$84=$F$84</formula>
    </cfRule>
  </conditionalFormatting>
  <conditionalFormatting sqref="E115 G115">
    <cfRule type="expression" dxfId="2543" priority="2">
      <formula>$L115&lt;1</formula>
    </cfRule>
    <cfRule type="expression" dxfId="2542" priority="4">
      <formula>$L115&gt;1</formula>
    </cfRule>
  </conditionalFormatting>
  <conditionalFormatting sqref="E85:F85">
    <cfRule type="expression" dxfId="2541" priority="5">
      <formula>$G$85=$F$85</formula>
    </cfRule>
  </conditionalFormatting>
  <conditionalFormatting sqref="F29">
    <cfRule type="expression" dxfId="2540" priority="29">
      <formula>$G$29=$F$29</formula>
    </cfRule>
  </conditionalFormatting>
  <conditionalFormatting sqref="G91">
    <cfRule type="expression" dxfId="2539" priority="37">
      <formula>$G$91&gt;11</formula>
    </cfRule>
  </conditionalFormatting>
  <conditionalFormatting sqref="G91:G92">
    <cfRule type="expression" dxfId="2538" priority="35">
      <formula>$G$91&lt;5</formula>
    </cfRule>
  </conditionalFormatting>
  <conditionalFormatting sqref="M91:M92">
    <cfRule type="expression" dxfId="2537" priority="36">
      <formula>#REF!&gt;150</formula>
    </cfRule>
  </conditionalFormatting>
  <hyperlinks>
    <hyperlink ref="B140" location="'TABLE DES MATIERES'!A1" display="Retour à l'index" xr:uid="{F6B721FC-4E63-4E73-86FF-CC5465CFB3BF}"/>
    <hyperlink ref="B6" location="'TABLE DES MATIERES'!A1" display="Retour à l'index" xr:uid="{E87BC2B1-9EFB-47B7-AB68-B387AF63C02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6693-BD34-481E-A69C-CD1EBFF93AE9}">
  <dimension ref="A1:M550"/>
  <sheetViews>
    <sheetView zoomScale="84" zoomScaleNormal="84" workbookViewId="0">
      <selection activeCell="D141" sqref="D14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VLOOKUP(G94,Tableau146198687[],3)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536" priority="38">
      <formula>#REF!=#REF!</formula>
    </cfRule>
  </conditionalFormatting>
  <conditionalFormatting sqref="B14">
    <cfRule type="expression" dxfId="2535" priority="17">
      <formula>#REF!=#REF!</formula>
    </cfRule>
  </conditionalFormatting>
  <conditionalFormatting sqref="B28">
    <cfRule type="expression" dxfId="2534" priority="16">
      <formula>#REF!=#REF!</formula>
    </cfRule>
  </conditionalFormatting>
  <conditionalFormatting sqref="B42">
    <cfRule type="expression" dxfId="2533" priority="15">
      <formula>#REF!=#REF!</formula>
    </cfRule>
  </conditionalFormatting>
  <conditionalFormatting sqref="B57">
    <cfRule type="expression" dxfId="2532" priority="14">
      <formula>#REF!=#REF!</formula>
    </cfRule>
  </conditionalFormatting>
  <conditionalFormatting sqref="B72">
    <cfRule type="expression" dxfId="2531" priority="13">
      <formula>#REF!=#REF!</formula>
    </cfRule>
  </conditionalFormatting>
  <conditionalFormatting sqref="B74:C74 F74 D74:E75">
    <cfRule type="expression" dxfId="2530" priority="10">
      <formula>$G$74=$F$74</formula>
    </cfRule>
  </conditionalFormatting>
  <conditionalFormatting sqref="B14:F14">
    <cfRule type="expression" dxfId="2529" priority="34">
      <formula>$G$14=$F$14</formula>
    </cfRule>
  </conditionalFormatting>
  <conditionalFormatting sqref="B28:F28">
    <cfRule type="expression" dxfId="2528" priority="30">
      <formula>$G$28=$F$28</formula>
    </cfRule>
  </conditionalFormatting>
  <conditionalFormatting sqref="B42:F42">
    <cfRule type="expression" dxfId="2527" priority="26">
      <formula>$G$42=$F$42</formula>
    </cfRule>
  </conditionalFormatting>
  <conditionalFormatting sqref="B72:F72">
    <cfRule type="expression" dxfId="2526" priority="12">
      <formula>$G$72=$F$72</formula>
    </cfRule>
  </conditionalFormatting>
  <conditionalFormatting sqref="B73:F73">
    <cfRule type="expression" dxfId="2525" priority="11">
      <formula>$G$73=$F$73</formula>
    </cfRule>
  </conditionalFormatting>
  <conditionalFormatting sqref="C15 D16:F16">
    <cfRule type="expression" dxfId="2524" priority="32">
      <formula>$G$16=$F$16</formula>
    </cfRule>
  </conditionalFormatting>
  <conditionalFormatting sqref="C116">
    <cfRule type="expression" dxfId="2523" priority="1">
      <formula>$L115&gt;1</formula>
    </cfRule>
    <cfRule type="expression" dxfId="2522" priority="3">
      <formula>$L115&lt;1</formula>
    </cfRule>
  </conditionalFormatting>
  <conditionalFormatting sqref="C15:F15">
    <cfRule type="expression" dxfId="2521" priority="33">
      <formula>$G$15=$F$15</formula>
    </cfRule>
  </conditionalFormatting>
  <conditionalFormatting sqref="C17:F17">
    <cfRule type="expression" dxfId="2520" priority="31">
      <formula>$G$17=$F$17</formula>
    </cfRule>
  </conditionalFormatting>
  <conditionalFormatting sqref="C30:F30">
    <cfRule type="expression" dxfId="2519" priority="28">
      <formula>$G$30=$F$30</formula>
    </cfRule>
  </conditionalFormatting>
  <conditionalFormatting sqref="C31:F31">
    <cfRule type="expression" dxfId="2518" priority="27">
      <formula>$G$31=$F$31</formula>
    </cfRule>
  </conditionalFormatting>
  <conditionalFormatting sqref="C43:F43">
    <cfRule type="expression" dxfId="2517" priority="25">
      <formula>$G$43=$F$43</formula>
    </cfRule>
  </conditionalFormatting>
  <conditionalFormatting sqref="C44:F44">
    <cfRule type="expression" dxfId="2516" priority="24">
      <formula>$G$44=$F$44</formula>
    </cfRule>
  </conditionalFormatting>
  <conditionalFormatting sqref="C45:F47">
    <cfRule type="expression" dxfId="2515" priority="23">
      <formula>$G$45=$F$45</formula>
    </cfRule>
  </conditionalFormatting>
  <conditionalFormatting sqref="D84">
    <cfRule type="expression" dxfId="2514" priority="8">
      <formula>$G$85=$F$85</formula>
    </cfRule>
  </conditionalFormatting>
  <conditionalFormatting sqref="D74:E75 B75:C75 F75">
    <cfRule type="expression" dxfId="2513" priority="9">
      <formula>$G$75=$F$75</formula>
    </cfRule>
  </conditionalFormatting>
  <conditionalFormatting sqref="D58:F58">
    <cfRule type="expression" dxfId="2512" priority="21">
      <formula>$G$58=$F$58</formula>
    </cfRule>
  </conditionalFormatting>
  <conditionalFormatting sqref="D59:F59">
    <cfRule type="expression" dxfId="2511" priority="20">
      <formula>$G$59=$F$59</formula>
    </cfRule>
  </conditionalFormatting>
  <conditionalFormatting sqref="D60:F60">
    <cfRule type="expression" dxfId="2510" priority="19">
      <formula>$G$60=$F$60</formula>
    </cfRule>
  </conditionalFormatting>
  <conditionalFormatting sqref="D83:F83">
    <cfRule type="expression" dxfId="2509" priority="7">
      <formula>$G$83=$F$83</formula>
    </cfRule>
  </conditionalFormatting>
  <conditionalFormatting sqref="D84:F84">
    <cfRule type="expression" dxfId="2508" priority="6">
      <formula>$G$84=$F$84</formula>
    </cfRule>
  </conditionalFormatting>
  <conditionalFormatting sqref="E115 G115">
    <cfRule type="expression" dxfId="2507" priority="2">
      <formula>$L115&lt;1</formula>
    </cfRule>
    <cfRule type="expression" dxfId="2506" priority="4">
      <formula>$L115&gt;1</formula>
    </cfRule>
  </conditionalFormatting>
  <conditionalFormatting sqref="E85:F85">
    <cfRule type="expression" dxfId="2505" priority="5">
      <formula>$G$85=$F$85</formula>
    </cfRule>
  </conditionalFormatting>
  <conditionalFormatting sqref="F29">
    <cfRule type="expression" dxfId="2504" priority="29">
      <formula>$G$29=$F$29</formula>
    </cfRule>
  </conditionalFormatting>
  <conditionalFormatting sqref="F57">
    <cfRule type="expression" dxfId="2503" priority="22">
      <formula>$G$57=$F$57</formula>
    </cfRule>
  </conditionalFormatting>
  <conditionalFormatting sqref="G91">
    <cfRule type="expression" dxfId="2502" priority="37">
      <formula>$G$91&gt;11</formula>
    </cfRule>
  </conditionalFormatting>
  <conditionalFormatting sqref="G91:G92">
    <cfRule type="expression" dxfId="2501" priority="35">
      <formula>$G$91&lt;5</formula>
    </cfRule>
  </conditionalFormatting>
  <conditionalFormatting sqref="M91:M92">
    <cfRule type="expression" dxfId="2500" priority="36">
      <formula>#REF!&gt;150</formula>
    </cfRule>
  </conditionalFormatting>
  <hyperlinks>
    <hyperlink ref="B140" location="'TABLE DES MATIERES'!A1" display="Retour à l'index" xr:uid="{24F304EF-83FD-4AA4-BD95-6688BDA71DD9}"/>
    <hyperlink ref="B6" location="'TABLE DES MATIERES'!A1" display="Retour à l'index" xr:uid="{06069B2D-F781-48C1-8D7B-C780873F372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1B73-B0A9-445A-B760-29EBD6696D1E}">
  <dimension ref="A1:M550"/>
  <sheetViews>
    <sheetView zoomScale="84" zoomScaleNormal="84" workbookViewId="0">
      <selection activeCell="B16" sqref="B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VLOOKUP(G94,Tableau14619485475[],3)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499" priority="38">
      <formula>#REF!=#REF!</formula>
    </cfRule>
  </conditionalFormatting>
  <conditionalFormatting sqref="B14">
    <cfRule type="expression" dxfId="2498" priority="17">
      <formula>#REF!=#REF!</formula>
    </cfRule>
  </conditionalFormatting>
  <conditionalFormatting sqref="B28">
    <cfRule type="expression" dxfId="2497" priority="16">
      <formula>#REF!=#REF!</formula>
    </cfRule>
  </conditionalFormatting>
  <conditionalFormatting sqref="B42">
    <cfRule type="expression" dxfId="2496" priority="15">
      <formula>#REF!=#REF!</formula>
    </cfRule>
  </conditionalFormatting>
  <conditionalFormatting sqref="B57">
    <cfRule type="expression" dxfId="2495" priority="14">
      <formula>#REF!=#REF!</formula>
    </cfRule>
  </conditionalFormatting>
  <conditionalFormatting sqref="B72">
    <cfRule type="expression" dxfId="2494" priority="13">
      <formula>#REF!=#REF!</formula>
    </cfRule>
  </conditionalFormatting>
  <conditionalFormatting sqref="B74:C74 F74 D74:E75">
    <cfRule type="expression" dxfId="2493" priority="10">
      <formula>$G$74=$F$74</formula>
    </cfRule>
  </conditionalFormatting>
  <conditionalFormatting sqref="B14:F14">
    <cfRule type="expression" dxfId="2492" priority="34">
      <formula>$G$14=$F$14</formula>
    </cfRule>
  </conditionalFormatting>
  <conditionalFormatting sqref="B28:F28">
    <cfRule type="expression" dxfId="2491" priority="30">
      <formula>$G$28=$F$28</formula>
    </cfRule>
  </conditionalFormatting>
  <conditionalFormatting sqref="B42:F42">
    <cfRule type="expression" dxfId="2490" priority="26">
      <formula>$G$42=$F$42</formula>
    </cfRule>
  </conditionalFormatting>
  <conditionalFormatting sqref="B72:F72">
    <cfRule type="expression" dxfId="2489" priority="12">
      <formula>$G$72=$F$72</formula>
    </cfRule>
  </conditionalFormatting>
  <conditionalFormatting sqref="B73:F73">
    <cfRule type="expression" dxfId="2488" priority="11">
      <formula>$G$73=$F$73</formula>
    </cfRule>
  </conditionalFormatting>
  <conditionalFormatting sqref="C15 D16:F16">
    <cfRule type="expression" dxfId="2487" priority="32">
      <formula>$G$16=$F$16</formula>
    </cfRule>
  </conditionalFormatting>
  <conditionalFormatting sqref="C116">
    <cfRule type="expression" dxfId="2486" priority="1">
      <formula>$L115&gt;1</formula>
    </cfRule>
    <cfRule type="expression" dxfId="2485" priority="3">
      <formula>$L115&lt;1</formula>
    </cfRule>
  </conditionalFormatting>
  <conditionalFormatting sqref="C29:E31">
    <cfRule type="expression" dxfId="2484" priority="18">
      <formula>#REF!=#REF!</formula>
    </cfRule>
  </conditionalFormatting>
  <conditionalFormatting sqref="C15:F15">
    <cfRule type="expression" dxfId="2483" priority="33">
      <formula>$G$15=$F$15</formula>
    </cfRule>
  </conditionalFormatting>
  <conditionalFormatting sqref="C17:F17">
    <cfRule type="expression" dxfId="2482" priority="31">
      <formula>$G$17=$F$17</formula>
    </cfRule>
  </conditionalFormatting>
  <conditionalFormatting sqref="C30:F30">
    <cfRule type="expression" dxfId="2481" priority="28">
      <formula>$G$30=$F$30</formula>
    </cfRule>
  </conditionalFormatting>
  <conditionalFormatting sqref="C31:F31">
    <cfRule type="expression" dxfId="2480" priority="27">
      <formula>$G$31=$F$31</formula>
    </cfRule>
  </conditionalFormatting>
  <conditionalFormatting sqref="C43:F43">
    <cfRule type="expression" dxfId="2479" priority="25">
      <formula>$G$43=$F$43</formula>
    </cfRule>
  </conditionalFormatting>
  <conditionalFormatting sqref="C44:F44">
    <cfRule type="expression" dxfId="2478" priority="24">
      <formula>$G$44=$F$44</formula>
    </cfRule>
  </conditionalFormatting>
  <conditionalFormatting sqref="C45:F47">
    <cfRule type="expression" dxfId="2477" priority="23">
      <formula>$G$45=$F$45</formula>
    </cfRule>
  </conditionalFormatting>
  <conditionalFormatting sqref="D84">
    <cfRule type="expression" dxfId="2476" priority="8">
      <formula>$G$85=$F$85</formula>
    </cfRule>
  </conditionalFormatting>
  <conditionalFormatting sqref="D74:E75 B75:C75 F75">
    <cfRule type="expression" dxfId="2475" priority="9">
      <formula>$G$75=$F$75</formula>
    </cfRule>
  </conditionalFormatting>
  <conditionalFormatting sqref="D58:F58">
    <cfRule type="expression" dxfId="2474" priority="21">
      <formula>$G$58=$F$58</formula>
    </cfRule>
  </conditionalFormatting>
  <conditionalFormatting sqref="D59:F59">
    <cfRule type="expression" dxfId="2473" priority="20">
      <formula>$G$59=$F$59</formula>
    </cfRule>
  </conditionalFormatting>
  <conditionalFormatting sqref="D60:F60">
    <cfRule type="expression" dxfId="2472" priority="19">
      <formula>$G$60=$F$60</formula>
    </cfRule>
  </conditionalFormatting>
  <conditionalFormatting sqref="D83:F83">
    <cfRule type="expression" dxfId="2471" priority="7">
      <formula>$G$83=$F$83</formula>
    </cfRule>
  </conditionalFormatting>
  <conditionalFormatting sqref="D84:F84">
    <cfRule type="expression" dxfId="2470" priority="6">
      <formula>$G$84=$F$84</formula>
    </cfRule>
  </conditionalFormatting>
  <conditionalFormatting sqref="E115 G115">
    <cfRule type="expression" dxfId="2469" priority="2">
      <formula>$L115&lt;1</formula>
    </cfRule>
    <cfRule type="expression" dxfId="2468" priority="4">
      <formula>$L115&gt;1</formula>
    </cfRule>
  </conditionalFormatting>
  <conditionalFormatting sqref="E85:F85">
    <cfRule type="expression" dxfId="2467" priority="5">
      <formula>$G$85=$F$85</formula>
    </cfRule>
  </conditionalFormatting>
  <conditionalFormatting sqref="F29">
    <cfRule type="expression" dxfId="2466" priority="29">
      <formula>$G$29=$F$29</formula>
    </cfRule>
  </conditionalFormatting>
  <conditionalFormatting sqref="F57">
    <cfRule type="expression" dxfId="2465" priority="22">
      <formula>$G$57=$F$57</formula>
    </cfRule>
  </conditionalFormatting>
  <conditionalFormatting sqref="G91">
    <cfRule type="expression" dxfId="2464" priority="37">
      <formula>$G$91&gt;11</formula>
    </cfRule>
  </conditionalFormatting>
  <conditionalFormatting sqref="G91:G92">
    <cfRule type="expression" dxfId="2463" priority="35">
      <formula>$G$91&lt;5</formula>
    </cfRule>
  </conditionalFormatting>
  <conditionalFormatting sqref="M91:M92">
    <cfRule type="expression" dxfId="2462" priority="36">
      <formula>#REF!&gt;150</formula>
    </cfRule>
  </conditionalFormatting>
  <hyperlinks>
    <hyperlink ref="B140" location="'TABLE DES MATIERES'!A1" display="Retour à l'index" xr:uid="{1D07CC4C-BC5C-4A1E-A84E-0FDC3D2106D3}"/>
    <hyperlink ref="B6" location="'TABLE DES MATIERES'!A1" display="Retour à l'index" xr:uid="{3DF6E691-2DE8-4ECB-AE71-70EA82543CA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87F8-A6F4-44FF-8698-04C88A7401D1}">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VLOOKUP(G94,Tableau14619485473[],3)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461" priority="38">
      <formula>#REF!=#REF!</formula>
    </cfRule>
  </conditionalFormatting>
  <conditionalFormatting sqref="B14">
    <cfRule type="expression" dxfId="2460" priority="17">
      <formula>#REF!=#REF!</formula>
    </cfRule>
  </conditionalFormatting>
  <conditionalFormatting sqref="B28">
    <cfRule type="expression" dxfId="2459" priority="16">
      <formula>#REF!=#REF!</formula>
    </cfRule>
  </conditionalFormatting>
  <conditionalFormatting sqref="B57">
    <cfRule type="expression" dxfId="2458" priority="14">
      <formula>#REF!=#REF!</formula>
    </cfRule>
  </conditionalFormatting>
  <conditionalFormatting sqref="B72">
    <cfRule type="expression" dxfId="2457" priority="13">
      <formula>#REF!=#REF!</formula>
    </cfRule>
  </conditionalFormatting>
  <conditionalFormatting sqref="B74:C74 F74 D74:E75">
    <cfRule type="expression" dxfId="2456" priority="10">
      <formula>$G$74=$F$74</formula>
    </cfRule>
  </conditionalFormatting>
  <conditionalFormatting sqref="B14:F14">
    <cfRule type="expression" dxfId="2455" priority="34">
      <formula>$G$14=$F$14</formula>
    </cfRule>
  </conditionalFormatting>
  <conditionalFormatting sqref="B28:F28">
    <cfRule type="expression" dxfId="2454" priority="30">
      <formula>$G$28=$F$28</formula>
    </cfRule>
  </conditionalFormatting>
  <conditionalFormatting sqref="B42:F42">
    <cfRule type="expression" dxfId="2453" priority="26">
      <formula>$G$42=$F$42</formula>
    </cfRule>
  </conditionalFormatting>
  <conditionalFormatting sqref="B57:F57">
    <cfRule type="expression" dxfId="2452" priority="22">
      <formula>$G$57=$F$57</formula>
    </cfRule>
  </conditionalFormatting>
  <conditionalFormatting sqref="B72:F72">
    <cfRule type="expression" dxfId="2451" priority="12">
      <formula>$G$72=$F$72</formula>
    </cfRule>
  </conditionalFormatting>
  <conditionalFormatting sqref="B73:F73">
    <cfRule type="expression" dxfId="2450" priority="11">
      <formula>$G$73=$F$73</formula>
    </cfRule>
  </conditionalFormatting>
  <conditionalFormatting sqref="C15 D16:F16">
    <cfRule type="expression" dxfId="2449" priority="32">
      <formula>$G$16=$F$16</formula>
    </cfRule>
  </conditionalFormatting>
  <conditionalFormatting sqref="C116">
    <cfRule type="expression" dxfId="2448" priority="1">
      <formula>$L115&gt;1</formula>
    </cfRule>
    <cfRule type="expression" dxfId="2447" priority="3">
      <formula>$L115&lt;1</formula>
    </cfRule>
  </conditionalFormatting>
  <conditionalFormatting sqref="C29:E31">
    <cfRule type="expression" dxfId="2446" priority="18">
      <formula>#REF!=#REF!</formula>
    </cfRule>
  </conditionalFormatting>
  <conditionalFormatting sqref="C15:F15">
    <cfRule type="expression" dxfId="2445" priority="33">
      <formula>$G$15=$F$15</formula>
    </cfRule>
  </conditionalFormatting>
  <conditionalFormatting sqref="C17:F17">
    <cfRule type="expression" dxfId="2444" priority="31">
      <formula>$G$17=$F$17</formula>
    </cfRule>
  </conditionalFormatting>
  <conditionalFormatting sqref="C30:F30">
    <cfRule type="expression" dxfId="2443" priority="28">
      <formula>$G$30=$F$30</formula>
    </cfRule>
  </conditionalFormatting>
  <conditionalFormatting sqref="C31:F31">
    <cfRule type="expression" dxfId="2442" priority="27">
      <formula>$G$31=$F$31</formula>
    </cfRule>
  </conditionalFormatting>
  <conditionalFormatting sqref="C43:F43">
    <cfRule type="expression" dxfId="2441" priority="25">
      <formula>$G$43=$F$43</formula>
    </cfRule>
  </conditionalFormatting>
  <conditionalFormatting sqref="C44:F44">
    <cfRule type="expression" dxfId="2440" priority="24">
      <formula>$G$44=$F$44</formula>
    </cfRule>
  </conditionalFormatting>
  <conditionalFormatting sqref="C45:F47">
    <cfRule type="expression" dxfId="2439" priority="23">
      <formula>$G$45=$F$45</formula>
    </cfRule>
  </conditionalFormatting>
  <conditionalFormatting sqref="D84">
    <cfRule type="expression" dxfId="2438" priority="8">
      <formula>$G$85=$F$85</formula>
    </cfRule>
  </conditionalFormatting>
  <conditionalFormatting sqref="D74:E75 B75:C75 F75">
    <cfRule type="expression" dxfId="2437" priority="9">
      <formula>$G$75=$F$75</formula>
    </cfRule>
  </conditionalFormatting>
  <conditionalFormatting sqref="D58:F58">
    <cfRule type="expression" dxfId="2436" priority="21">
      <formula>$G$58=$F$58</formula>
    </cfRule>
  </conditionalFormatting>
  <conditionalFormatting sqref="D59:F59">
    <cfRule type="expression" dxfId="2435" priority="20">
      <formula>$G$59=$F$59</formula>
    </cfRule>
  </conditionalFormatting>
  <conditionalFormatting sqref="D60:F60">
    <cfRule type="expression" dxfId="2434" priority="19">
      <formula>$G$60=$F$60</formula>
    </cfRule>
  </conditionalFormatting>
  <conditionalFormatting sqref="D83:F83">
    <cfRule type="expression" dxfId="2433" priority="7">
      <formula>$G$83=$F$83</formula>
    </cfRule>
  </conditionalFormatting>
  <conditionalFormatting sqref="D84:F84">
    <cfRule type="expression" dxfId="2432" priority="6">
      <formula>$G$84=$F$84</formula>
    </cfRule>
  </conditionalFormatting>
  <conditionalFormatting sqref="E115 G115">
    <cfRule type="expression" dxfId="2431" priority="2">
      <formula>$L115&lt;1</formula>
    </cfRule>
    <cfRule type="expression" dxfId="2430" priority="4">
      <formula>$L115&gt;1</formula>
    </cfRule>
  </conditionalFormatting>
  <conditionalFormatting sqref="E85:F85">
    <cfRule type="expression" dxfId="2429" priority="5">
      <formula>$G$85=$F$85</formula>
    </cfRule>
  </conditionalFormatting>
  <conditionalFormatting sqref="F29">
    <cfRule type="expression" dxfId="2428" priority="29">
      <formula>$G$29=$F$29</formula>
    </cfRule>
  </conditionalFormatting>
  <conditionalFormatting sqref="G91">
    <cfRule type="expression" dxfId="2427" priority="37">
      <formula>$G$91&gt;11</formula>
    </cfRule>
  </conditionalFormatting>
  <conditionalFormatting sqref="G91:G92">
    <cfRule type="expression" dxfId="2426" priority="35">
      <formula>$G$91&lt;5</formula>
    </cfRule>
  </conditionalFormatting>
  <conditionalFormatting sqref="M91:M92">
    <cfRule type="expression" dxfId="2425" priority="36">
      <formula>#REF!&gt;150</formula>
    </cfRule>
  </conditionalFormatting>
  <hyperlinks>
    <hyperlink ref="B140" location="'TABLE DES MATIERES'!A1" display="Retour à l'index" xr:uid="{B6AA62DC-9EB8-491D-960D-A5CBD864B174}"/>
    <hyperlink ref="B6" location="'TABLE DES MATIERES'!A1" display="Retour à l'index" xr:uid="{81490D8D-4DB5-43F8-BBD8-C1E3D2FC2CE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42E4-B126-408D-941C-F03A1F565463}">
  <dimension ref="A1:M550"/>
  <sheetViews>
    <sheetView zoomScale="84" zoomScaleNormal="84" workbookViewId="0">
      <selection activeCell="B16" sqref="B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VLOOKUP(G94,Tableau146198689[],3)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424" priority="38">
      <formula>#REF!=#REF!</formula>
    </cfRule>
  </conditionalFormatting>
  <conditionalFormatting sqref="B14">
    <cfRule type="expression" dxfId="2423" priority="17">
      <formula>#REF!=#REF!</formula>
    </cfRule>
  </conditionalFormatting>
  <conditionalFormatting sqref="B28">
    <cfRule type="expression" dxfId="2422" priority="16">
      <formula>#REF!=#REF!</formula>
    </cfRule>
  </conditionalFormatting>
  <conditionalFormatting sqref="B42">
    <cfRule type="expression" dxfId="2421" priority="15">
      <formula>#REF!=#REF!</formula>
    </cfRule>
  </conditionalFormatting>
  <conditionalFormatting sqref="B57">
    <cfRule type="expression" dxfId="2420" priority="14">
      <formula>#REF!=#REF!</formula>
    </cfRule>
  </conditionalFormatting>
  <conditionalFormatting sqref="B72">
    <cfRule type="expression" dxfId="2419" priority="13">
      <formula>#REF!=#REF!</formula>
    </cfRule>
  </conditionalFormatting>
  <conditionalFormatting sqref="B74:C74 F74 D74:E75">
    <cfRule type="expression" dxfId="2418" priority="10">
      <formula>$G$74=$F$74</formula>
    </cfRule>
  </conditionalFormatting>
  <conditionalFormatting sqref="B14:F14">
    <cfRule type="expression" dxfId="2417" priority="34">
      <formula>$G$14=$F$14</formula>
    </cfRule>
  </conditionalFormatting>
  <conditionalFormatting sqref="B28:F28">
    <cfRule type="expression" dxfId="2416" priority="30">
      <formula>$G$28=$F$28</formula>
    </cfRule>
  </conditionalFormatting>
  <conditionalFormatting sqref="B42:F42">
    <cfRule type="expression" dxfId="2415" priority="26">
      <formula>$G$42=$F$42</formula>
    </cfRule>
  </conditionalFormatting>
  <conditionalFormatting sqref="B72:F72">
    <cfRule type="expression" dxfId="2414" priority="12">
      <formula>$G$72=$F$72</formula>
    </cfRule>
  </conditionalFormatting>
  <conditionalFormatting sqref="B73:F73">
    <cfRule type="expression" dxfId="2413" priority="11">
      <formula>$G$73=$F$73</formula>
    </cfRule>
  </conditionalFormatting>
  <conditionalFormatting sqref="C15 D16:F16">
    <cfRule type="expression" dxfId="2412" priority="32">
      <formula>$G$16=$F$16</formula>
    </cfRule>
  </conditionalFormatting>
  <conditionalFormatting sqref="C116">
    <cfRule type="expression" dxfId="2411" priority="1">
      <formula>$L115&gt;1</formula>
    </cfRule>
    <cfRule type="expression" dxfId="2410" priority="3">
      <formula>$L115&lt;1</formula>
    </cfRule>
  </conditionalFormatting>
  <conditionalFormatting sqref="C29:E31">
    <cfRule type="expression" dxfId="2409" priority="18">
      <formula>#REF!=#REF!</formula>
    </cfRule>
  </conditionalFormatting>
  <conditionalFormatting sqref="C15:F15">
    <cfRule type="expression" dxfId="2408" priority="33">
      <formula>$G$15=$F$15</formula>
    </cfRule>
  </conditionalFormatting>
  <conditionalFormatting sqref="C17:F17">
    <cfRule type="expression" dxfId="2407" priority="31">
      <formula>$G$17=$F$17</formula>
    </cfRule>
  </conditionalFormatting>
  <conditionalFormatting sqref="C30:F30">
    <cfRule type="expression" dxfId="2406" priority="28">
      <formula>$G$30=$F$30</formula>
    </cfRule>
  </conditionalFormatting>
  <conditionalFormatting sqref="C31:F31">
    <cfRule type="expression" dxfId="2405" priority="27">
      <formula>$G$31=$F$31</formula>
    </cfRule>
  </conditionalFormatting>
  <conditionalFormatting sqref="C43:F43">
    <cfRule type="expression" dxfId="2404" priority="25">
      <formula>$G$43=$F$43</formula>
    </cfRule>
  </conditionalFormatting>
  <conditionalFormatting sqref="C44:F44">
    <cfRule type="expression" dxfId="2403" priority="24">
      <formula>$G$44=$F$44</formula>
    </cfRule>
  </conditionalFormatting>
  <conditionalFormatting sqref="C45:F47">
    <cfRule type="expression" dxfId="2402" priority="23">
      <formula>$G$45=$F$45</formula>
    </cfRule>
  </conditionalFormatting>
  <conditionalFormatting sqref="D84">
    <cfRule type="expression" dxfId="2401" priority="8">
      <formula>$G$85=$F$85</formula>
    </cfRule>
  </conditionalFormatting>
  <conditionalFormatting sqref="D74:E75 B75:C75 F75">
    <cfRule type="expression" dxfId="2400" priority="9">
      <formula>$G$75=$F$75</formula>
    </cfRule>
  </conditionalFormatting>
  <conditionalFormatting sqref="D58:F58">
    <cfRule type="expression" dxfId="2399" priority="21">
      <formula>$G$58=$F$58</formula>
    </cfRule>
  </conditionalFormatting>
  <conditionalFormatting sqref="D59:F59">
    <cfRule type="expression" dxfId="2398" priority="20">
      <formula>$G$59=$F$59</formula>
    </cfRule>
  </conditionalFormatting>
  <conditionalFormatting sqref="D60:F60">
    <cfRule type="expression" dxfId="2397" priority="19">
      <formula>$G$60=$F$60</formula>
    </cfRule>
  </conditionalFormatting>
  <conditionalFormatting sqref="D83:F83">
    <cfRule type="expression" dxfId="2396" priority="7">
      <formula>$G$83=$F$83</formula>
    </cfRule>
  </conditionalFormatting>
  <conditionalFormatting sqref="D84:F84">
    <cfRule type="expression" dxfId="2395" priority="6">
      <formula>$G$84=$F$84</formula>
    </cfRule>
  </conditionalFormatting>
  <conditionalFormatting sqref="E115 G115">
    <cfRule type="expression" dxfId="2394" priority="2">
      <formula>$L115&lt;1</formula>
    </cfRule>
    <cfRule type="expression" dxfId="2393" priority="4">
      <formula>$L115&gt;1</formula>
    </cfRule>
  </conditionalFormatting>
  <conditionalFormatting sqref="E85:F85">
    <cfRule type="expression" dxfId="2392" priority="5">
      <formula>$G$85=$F$85</formula>
    </cfRule>
  </conditionalFormatting>
  <conditionalFormatting sqref="F29">
    <cfRule type="expression" dxfId="2391" priority="29">
      <formula>$G$29=$F$29</formula>
    </cfRule>
  </conditionalFormatting>
  <conditionalFormatting sqref="F57">
    <cfRule type="expression" dxfId="2390" priority="22">
      <formula>$G$57=$F$57</formula>
    </cfRule>
  </conditionalFormatting>
  <conditionalFormatting sqref="G91">
    <cfRule type="expression" dxfId="2389" priority="37">
      <formula>$G$91&gt;11</formula>
    </cfRule>
  </conditionalFormatting>
  <conditionalFormatting sqref="G91:G92">
    <cfRule type="expression" dxfId="2388" priority="35">
      <formula>$G$91&lt;5</formula>
    </cfRule>
  </conditionalFormatting>
  <conditionalFormatting sqref="M91:M92">
    <cfRule type="expression" dxfId="2387" priority="36">
      <formula>#REF!&gt;150</formula>
    </cfRule>
  </conditionalFormatting>
  <hyperlinks>
    <hyperlink ref="B140" location="'TABLE DES MATIERES'!A1" display="Retour à l'index" xr:uid="{D7C98639-558C-4D74-BE7E-51AEB244E7DA}"/>
    <hyperlink ref="B6" location="'TABLE DES MATIERES'!A1" display="Retour à l'index" xr:uid="{C529DC3A-C4BD-421B-AF16-FCA54EE765D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BCD1-C21E-4AE9-AB41-9D397695ED55}">
  <dimension ref="A1:AC142"/>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9" t="s">
        <v>2</v>
      </c>
      <c r="B68" s="193" t="s">
        <v>82</v>
      </c>
      <c r="C68" s="193"/>
      <c r="D68" s="193"/>
      <c r="E68" s="193"/>
      <c r="F68" s="157" t="s">
        <v>32</v>
      </c>
      <c r="G68" s="157"/>
      <c r="H68" s="161" t="s">
        <v>2</v>
      </c>
    </row>
    <row r="69" spans="1:8" x14ac:dyDescent="0.25">
      <c r="A69" s="210"/>
      <c r="B69" s="193"/>
      <c r="C69" s="193"/>
      <c r="D69" s="193"/>
      <c r="E69" s="193"/>
      <c r="F69" s="157"/>
      <c r="G69" s="157"/>
      <c r="H69" s="161"/>
    </row>
    <row r="70" spans="1:8" ht="55.5" customHeight="1" x14ac:dyDescent="0.25">
      <c r="A70" s="210"/>
      <c r="B70" s="194" t="s">
        <v>119</v>
      </c>
      <c r="C70" s="194"/>
      <c r="D70" s="194"/>
      <c r="E70" s="194"/>
      <c r="F70" s="157"/>
      <c r="G70" s="157"/>
      <c r="H70" s="161"/>
    </row>
    <row r="71" spans="1:8" ht="15.75" x14ac:dyDescent="0.25">
      <c r="A71" s="211"/>
      <c r="B71" s="64" t="s">
        <v>83</v>
      </c>
      <c r="C71" s="64" t="s">
        <v>84</v>
      </c>
      <c r="D71" s="64" t="s">
        <v>85</v>
      </c>
      <c r="E71" s="64" t="s">
        <v>86</v>
      </c>
      <c r="F71" s="157"/>
      <c r="G71" s="157"/>
      <c r="H71" s="161"/>
    </row>
    <row r="72" spans="1:8" ht="39" customHeight="1" x14ac:dyDescent="0.25">
      <c r="A72" s="10">
        <v>1</v>
      </c>
      <c r="B72" s="171" t="s">
        <v>173</v>
      </c>
      <c r="C72" s="171"/>
      <c r="D72" s="171"/>
      <c r="E72" s="171"/>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7" t="s">
        <v>89</v>
      </c>
      <c r="E74" s="207" t="s">
        <v>90</v>
      </c>
      <c r="F74" s="11">
        <v>35</v>
      </c>
      <c r="G74" s="71"/>
      <c r="H74" s="3">
        <v>3</v>
      </c>
    </row>
    <row r="75" spans="1:8" ht="75" x14ac:dyDescent="0.25">
      <c r="A75" s="10">
        <v>4</v>
      </c>
      <c r="B75" s="35" t="s">
        <v>163</v>
      </c>
      <c r="C75" s="35" t="s">
        <v>164</v>
      </c>
      <c r="D75" s="207"/>
      <c r="E75" s="207"/>
      <c r="F75" s="11">
        <v>100</v>
      </c>
      <c r="G75" s="71"/>
      <c r="H75" s="3">
        <v>4</v>
      </c>
    </row>
    <row r="82" spans="2:13" ht="75" x14ac:dyDescent="0.3">
      <c r="B82" s="196" t="s">
        <v>102</v>
      </c>
      <c r="C82" s="196"/>
      <c r="D82" s="196"/>
      <c r="E82" s="196"/>
      <c r="F82" s="196"/>
      <c r="G82" s="68" t="s">
        <v>99</v>
      </c>
    </row>
    <row r="83" spans="2:13" ht="37.5" x14ac:dyDescent="0.25">
      <c r="D83" s="45" t="s">
        <v>100</v>
      </c>
      <c r="E83" s="45" t="s">
        <v>101</v>
      </c>
      <c r="F83" s="66">
        <v>30</v>
      </c>
      <c r="G83" s="71"/>
    </row>
    <row r="84" spans="2:13" ht="37.5" x14ac:dyDescent="0.25">
      <c r="D84" s="208" t="s">
        <v>103</v>
      </c>
      <c r="E84" s="45" t="s">
        <v>168</v>
      </c>
      <c r="F84" s="66">
        <v>50</v>
      </c>
      <c r="G84" s="71"/>
    </row>
    <row r="85" spans="2:13" ht="37.5" x14ac:dyDescent="0.25">
      <c r="D85" s="208"/>
      <c r="E85" s="45" t="s">
        <v>169</v>
      </c>
      <c r="F85" s="66">
        <v>80</v>
      </c>
      <c r="G85" s="71"/>
    </row>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VLOOKUP(G94,Tableau1461986[],3)</f>
        <v>0</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0</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200" t="s">
        <v>112</v>
      </c>
      <c r="F104" s="200"/>
      <c r="G104" s="29">
        <f>INDICcatég+PointCPay+PointAutreCClassant+PointAnciennete+PointBONIFICATION</f>
        <v>1030</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201" t="s">
        <v>135</v>
      </c>
      <c r="F106" s="201"/>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202" t="s">
        <v>114</v>
      </c>
      <c r="E109" s="202"/>
      <c r="F109" s="20"/>
      <c r="G109" s="74">
        <v>100</v>
      </c>
      <c r="T109" s="16">
        <v>10</v>
      </c>
      <c r="U109" s="19">
        <v>0.05</v>
      </c>
      <c r="V109" s="21">
        <v>0.04</v>
      </c>
    </row>
    <row r="110" spans="4:22" ht="16.5" thickBot="1" x14ac:dyDescent="0.3">
      <c r="T110" s="18">
        <v>11</v>
      </c>
      <c r="U110" s="19">
        <v>0.06</v>
      </c>
      <c r="V110" s="21">
        <v>0.04</v>
      </c>
    </row>
    <row r="111" spans="4:22" ht="24" thickBot="1" x14ac:dyDescent="0.4">
      <c r="D111" s="195" t="s">
        <v>115</v>
      </c>
      <c r="E111" s="195"/>
      <c r="F111" s="27"/>
      <c r="G111" s="28">
        <f>INDICrému*VALPointCC*MAJORATIONforfaitJour%</f>
        <v>20538.2</v>
      </c>
      <c r="T111" s="16">
        <v>12</v>
      </c>
      <c r="U111" s="19">
        <v>0.06</v>
      </c>
      <c r="V111" s="21">
        <v>0.04</v>
      </c>
    </row>
    <row r="112" spans="4:22" ht="24" thickBot="1" x14ac:dyDescent="0.4">
      <c r="D112" s="195" t="s">
        <v>116</v>
      </c>
      <c r="E112" s="195"/>
      <c r="F112" s="27"/>
      <c r="G112" s="28">
        <f>BrutANNUELtpsPlein/12</f>
        <v>1711.5166666666667</v>
      </c>
      <c r="T112" s="18">
        <v>13</v>
      </c>
      <c r="U112" s="19">
        <v>7.0000000000000007E-2</v>
      </c>
      <c r="V112" s="21">
        <v>0.05</v>
      </c>
    </row>
    <row r="113" spans="2:22" ht="16.5" thickBot="1" x14ac:dyDescent="0.3">
      <c r="T113" s="16">
        <v>14</v>
      </c>
      <c r="U113" s="19">
        <v>7.0000000000000007E-2</v>
      </c>
      <c r="V113" s="21">
        <v>0.05</v>
      </c>
    </row>
    <row r="114" spans="2:22" ht="24" thickBot="1" x14ac:dyDescent="0.4">
      <c r="D114" s="204" t="s">
        <v>130</v>
      </c>
      <c r="E114" s="204"/>
      <c r="G114" s="75">
        <v>0.5</v>
      </c>
      <c r="T114" s="18">
        <v>15</v>
      </c>
      <c r="U114" s="19">
        <v>0.08</v>
      </c>
      <c r="V114" s="21">
        <v>0.05</v>
      </c>
    </row>
    <row r="115" spans="2:22" ht="16.5" thickBot="1" x14ac:dyDescent="0.3">
      <c r="T115" s="16">
        <v>16</v>
      </c>
      <c r="U115" s="19">
        <v>0.08</v>
      </c>
      <c r="V115" s="21">
        <v>0.06</v>
      </c>
    </row>
    <row r="116" spans="2:22" ht="18.95" customHeight="1" thickBot="1" x14ac:dyDescent="0.4">
      <c r="C116" s="205" t="s">
        <v>132</v>
      </c>
      <c r="D116" s="205"/>
      <c r="E116" s="205"/>
      <c r="F116" s="27"/>
      <c r="G116" s="28">
        <f>BrutANNUELtpsPlein*QuotitéTRAVAILtotal</f>
        <v>10269.1</v>
      </c>
      <c r="T116" s="18">
        <v>17</v>
      </c>
      <c r="U116" s="19">
        <v>0.09</v>
      </c>
      <c r="V116" s="21">
        <v>0.06</v>
      </c>
    </row>
    <row r="117" spans="2:22" ht="18.95" customHeight="1" thickBot="1" x14ac:dyDescent="0.4">
      <c r="C117" s="205" t="s">
        <v>133</v>
      </c>
      <c r="D117" s="205"/>
      <c r="E117" s="205"/>
      <c r="F117" s="27"/>
      <c r="G117" s="28">
        <f>BRUTmensuelTPSplein*QuotitéTRAVAIL</f>
        <v>855.75833333333333</v>
      </c>
      <c r="T117" s="16">
        <v>18</v>
      </c>
      <c r="U117" s="19">
        <v>0.09</v>
      </c>
      <c r="V117" s="21">
        <v>0.06</v>
      </c>
    </row>
    <row r="118" spans="2:22" ht="16.5" thickBot="1" x14ac:dyDescent="0.3">
      <c r="T118" s="18">
        <v>19</v>
      </c>
      <c r="U118" s="19">
        <v>0.1</v>
      </c>
      <c r="V118" s="21">
        <v>7.0000000000000007E-2</v>
      </c>
    </row>
    <row r="119" spans="2:22" ht="24" thickBot="1" x14ac:dyDescent="0.4">
      <c r="D119" s="206" t="s">
        <v>131</v>
      </c>
      <c r="E119" s="206"/>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205" t="s">
        <v>134</v>
      </c>
      <c r="C121" s="205"/>
      <c r="D121" s="205"/>
      <c r="E121" s="205"/>
      <c r="F121" s="27"/>
      <c r="G121" s="28">
        <f>BRUTannuel1fonction*QuotitéPourCETTEfonction</f>
        <v>3388.8030000000003</v>
      </c>
      <c r="T121" s="16">
        <v>22</v>
      </c>
      <c r="U121" s="17">
        <v>0.11</v>
      </c>
      <c r="V121" s="21">
        <v>0.08</v>
      </c>
    </row>
    <row r="122" spans="2:22" ht="24" thickBot="1" x14ac:dyDescent="0.4">
      <c r="B122" s="205" t="s">
        <v>134</v>
      </c>
      <c r="C122" s="205"/>
      <c r="D122" s="205"/>
      <c r="E122" s="205"/>
      <c r="F122" s="27"/>
      <c r="G122" s="28">
        <f>BrutMENSUEL*QuotitéPourCETTEfonction</f>
        <v>282.40025000000003</v>
      </c>
      <c r="T122" s="18">
        <v>23</v>
      </c>
      <c r="U122" s="17">
        <v>0.12</v>
      </c>
      <c r="V122" s="21">
        <v>0.08</v>
      </c>
    </row>
    <row r="123" spans="2:22" ht="16.5" thickBot="1" x14ac:dyDescent="0.3">
      <c r="T123" s="16">
        <v>24</v>
      </c>
      <c r="U123" s="17">
        <v>0.12</v>
      </c>
      <c r="V123" s="21">
        <v>0.08</v>
      </c>
    </row>
    <row r="124" spans="2:22" ht="14.45" customHeight="1" thickBot="1" x14ac:dyDescent="0.3">
      <c r="B124" s="77" t="s">
        <v>266</v>
      </c>
      <c r="C124" s="203" t="s">
        <v>117</v>
      </c>
      <c r="D124" s="203"/>
      <c r="E124" s="203"/>
      <c r="F124" s="203"/>
      <c r="G124" s="203"/>
      <c r="T124" s="18">
        <v>25</v>
      </c>
      <c r="U124" s="17">
        <v>0.13</v>
      </c>
      <c r="V124" s="21">
        <v>0.09</v>
      </c>
    </row>
    <row r="125" spans="2:22" ht="19.5" thickBot="1" x14ac:dyDescent="0.35">
      <c r="E125" s="143" t="s">
        <v>348</v>
      </c>
      <c r="F125" s="143"/>
      <c r="G125" s="143"/>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H24:H27"/>
    <mergeCell ref="B26:E26"/>
    <mergeCell ref="A3:H3"/>
    <mergeCell ref="A4:H4"/>
    <mergeCell ref="A5:H5"/>
    <mergeCell ref="A10:A13"/>
    <mergeCell ref="B10:E11"/>
    <mergeCell ref="F10:G13"/>
    <mergeCell ref="H10:H13"/>
    <mergeCell ref="B12:E12"/>
    <mergeCell ref="B14:E14"/>
    <mergeCell ref="C15:C16"/>
    <mergeCell ref="A24:A27"/>
    <mergeCell ref="B24:E25"/>
    <mergeCell ref="F24:G27"/>
    <mergeCell ref="B28:E28"/>
    <mergeCell ref="A38:A41"/>
    <mergeCell ref="B38:E39"/>
    <mergeCell ref="F38:G41"/>
    <mergeCell ref="H38:H41"/>
    <mergeCell ref="B40:E40"/>
    <mergeCell ref="B42:E42"/>
    <mergeCell ref="A45:A47"/>
    <mergeCell ref="B45:B47"/>
    <mergeCell ref="C45:C47"/>
    <mergeCell ref="D45:D47"/>
    <mergeCell ref="E45:E47"/>
    <mergeCell ref="A53:A55"/>
    <mergeCell ref="B53:E54"/>
    <mergeCell ref="F53:G56"/>
    <mergeCell ref="H53:H56"/>
    <mergeCell ref="B55:E55"/>
    <mergeCell ref="H68:H71"/>
    <mergeCell ref="B70:E70"/>
    <mergeCell ref="F45:F47"/>
    <mergeCell ref="G45:G47"/>
    <mergeCell ref="H45:H47"/>
    <mergeCell ref="D84:D85"/>
    <mergeCell ref="E91:F92"/>
    <mergeCell ref="B57:E57"/>
    <mergeCell ref="A68:A71"/>
    <mergeCell ref="B68:E69"/>
    <mergeCell ref="F68:G71"/>
    <mergeCell ref="M91:M92"/>
    <mergeCell ref="D94:E94"/>
    <mergeCell ref="E104:F104"/>
    <mergeCell ref="E106:F106"/>
    <mergeCell ref="D109:E109"/>
    <mergeCell ref="B121:E121"/>
    <mergeCell ref="B122:E122"/>
    <mergeCell ref="C124:G124"/>
    <mergeCell ref="E125:G125"/>
    <mergeCell ref="C1:H1"/>
    <mergeCell ref="D111:E111"/>
    <mergeCell ref="D112:E112"/>
    <mergeCell ref="D114:E114"/>
    <mergeCell ref="C116:E116"/>
    <mergeCell ref="C117:E117"/>
    <mergeCell ref="D119:E119"/>
    <mergeCell ref="G91:G92"/>
    <mergeCell ref="B72:E72"/>
    <mergeCell ref="D74:D75"/>
    <mergeCell ref="E74:E75"/>
    <mergeCell ref="B82:F82"/>
  </mergeCells>
  <conditionalFormatting sqref="B2 D34 D43">
    <cfRule type="expression" dxfId="3319" priority="34">
      <formula>#REF!=#REF!</formula>
    </cfRule>
  </conditionalFormatting>
  <conditionalFormatting sqref="B14">
    <cfRule type="expression" dxfId="3318" priority="13">
      <formula>#REF!=#REF!</formula>
    </cfRule>
  </conditionalFormatting>
  <conditionalFormatting sqref="B28">
    <cfRule type="expression" dxfId="3317" priority="12">
      <formula>#REF!=#REF!</formula>
    </cfRule>
  </conditionalFormatting>
  <conditionalFormatting sqref="B42">
    <cfRule type="expression" dxfId="3316" priority="11">
      <formula>#REF!=#REF!</formula>
    </cfRule>
  </conditionalFormatting>
  <conditionalFormatting sqref="B57">
    <cfRule type="expression" dxfId="3315" priority="10">
      <formula>#REF!=#REF!</formula>
    </cfRule>
  </conditionalFormatting>
  <conditionalFormatting sqref="B72">
    <cfRule type="expression" dxfId="3314" priority="9">
      <formula>#REF!=#REF!</formula>
    </cfRule>
  </conditionalFormatting>
  <conditionalFormatting sqref="B74:C74 F74 D74:E75">
    <cfRule type="expression" dxfId="3313" priority="6">
      <formula>$G$74=$F$74</formula>
    </cfRule>
  </conditionalFormatting>
  <conditionalFormatting sqref="B72:F72">
    <cfRule type="expression" dxfId="3312" priority="8">
      <formula>$G$72=$F$72</formula>
    </cfRule>
  </conditionalFormatting>
  <conditionalFormatting sqref="B73:F73">
    <cfRule type="expression" dxfId="3311" priority="7">
      <formula>$G$73=$F$73</formula>
    </cfRule>
  </conditionalFormatting>
  <conditionalFormatting sqref="C15 D16:F16">
    <cfRule type="expression" dxfId="3310" priority="28">
      <formula>$G$16=$F$16</formula>
    </cfRule>
  </conditionalFormatting>
  <conditionalFormatting sqref="C43 E43:F43">
    <cfRule type="expression" dxfId="3309" priority="21">
      <formula>$G$43=$F$43</formula>
    </cfRule>
  </conditionalFormatting>
  <conditionalFormatting sqref="C29:E31">
    <cfRule type="expression" dxfId="3308" priority="14">
      <formula>#REF!=#REF!</formula>
    </cfRule>
  </conditionalFormatting>
  <conditionalFormatting sqref="C15:F15">
    <cfRule type="expression" dxfId="3307" priority="29">
      <formula>$G$15=$F$15</formula>
    </cfRule>
  </conditionalFormatting>
  <conditionalFormatting sqref="C17:F17">
    <cfRule type="expression" dxfId="3306" priority="27">
      <formula>$G$17=$F$17</formula>
    </cfRule>
  </conditionalFormatting>
  <conditionalFormatting sqref="C44:F44">
    <cfRule type="expression" dxfId="3305" priority="20">
      <formula>$G$44=$F$44</formula>
    </cfRule>
  </conditionalFormatting>
  <conditionalFormatting sqref="C45:F47">
    <cfRule type="expression" dxfId="3304" priority="19">
      <formula>$G$45=$F$45</formula>
    </cfRule>
  </conditionalFormatting>
  <conditionalFormatting sqref="D84">
    <cfRule type="expression" dxfId="3303" priority="4">
      <formula>$G$85=$F$85</formula>
    </cfRule>
  </conditionalFormatting>
  <conditionalFormatting sqref="D74:E75 B75:C75 F75">
    <cfRule type="expression" dxfId="3302" priority="5">
      <formula>$G$75=$F$75</formula>
    </cfRule>
  </conditionalFormatting>
  <conditionalFormatting sqref="D58:F58">
    <cfRule type="expression" dxfId="3301" priority="17">
      <formula>$G$58=$F$58</formula>
    </cfRule>
  </conditionalFormatting>
  <conditionalFormatting sqref="D59:F59">
    <cfRule type="expression" dxfId="3300" priority="16">
      <formula>$G$59=$F$59</formula>
    </cfRule>
  </conditionalFormatting>
  <conditionalFormatting sqref="D60:F60">
    <cfRule type="expression" dxfId="3299" priority="15">
      <formula>$G$60=$F$60</formula>
    </cfRule>
  </conditionalFormatting>
  <conditionalFormatting sqref="D83:F83">
    <cfRule type="expression" dxfId="3298" priority="3">
      <formula>$G$83=$F$83</formula>
    </cfRule>
  </conditionalFormatting>
  <conditionalFormatting sqref="D84:F84">
    <cfRule type="expression" dxfId="3297" priority="2">
      <formula>$G$84=$F$84</formula>
    </cfRule>
  </conditionalFormatting>
  <conditionalFormatting sqref="E85:F85">
    <cfRule type="expression" dxfId="3296" priority="1">
      <formula>$G$85=$F$85</formula>
    </cfRule>
  </conditionalFormatting>
  <conditionalFormatting sqref="F14">
    <cfRule type="expression" dxfId="3295" priority="30">
      <formula>$G$14=$F$14</formula>
    </cfRule>
  </conditionalFormatting>
  <conditionalFormatting sqref="F28">
    <cfRule type="expression" dxfId="3294" priority="26">
      <formula>$G$28=$F$28</formula>
    </cfRule>
  </conditionalFormatting>
  <conditionalFormatting sqref="F29">
    <cfRule type="expression" dxfId="3293" priority="25">
      <formula>$G$29=$F$29</formula>
    </cfRule>
  </conditionalFormatting>
  <conditionalFormatting sqref="F30">
    <cfRule type="expression" dxfId="3292" priority="24">
      <formula>$G$30=$F$30</formula>
    </cfRule>
  </conditionalFormatting>
  <conditionalFormatting sqref="F31">
    <cfRule type="expression" dxfId="3291" priority="23">
      <formula>$G$31=$F$31</formula>
    </cfRule>
  </conditionalFormatting>
  <conditionalFormatting sqref="F42">
    <cfRule type="expression" dxfId="3290" priority="22">
      <formula>$G$42=$F$42</formula>
    </cfRule>
  </conditionalFormatting>
  <conditionalFormatting sqref="F57">
    <cfRule type="expression" dxfId="3289" priority="18">
      <formula>$G$57=$F$57</formula>
    </cfRule>
  </conditionalFormatting>
  <conditionalFormatting sqref="G91">
    <cfRule type="expression" dxfId="3288" priority="33">
      <formula>$G$91&gt;11</formula>
    </cfRule>
  </conditionalFormatting>
  <conditionalFormatting sqref="G91:G92">
    <cfRule type="expression" dxfId="3287" priority="31">
      <formula>$G$91&lt;5</formula>
    </cfRule>
  </conditionalFormatting>
  <conditionalFormatting sqref="M91:M92">
    <cfRule type="expression" dxfId="3286" priority="32">
      <formula>#REF!&gt;150</formula>
    </cfRule>
  </conditionalFormatting>
  <hyperlinks>
    <hyperlink ref="B6" location="INDEX!A1" display="Retour à l'index" xr:uid="{09619E4B-A909-43F9-9A20-07FA5F245B8F}"/>
    <hyperlink ref="B124" location="INDEX!A1" display="Retour à l'index" xr:uid="{A37D0253-3ED2-4040-A394-7FB01AD388D3}"/>
    <hyperlink ref="E125:G125" location="'INDICE MAJORé'!A1" display="Si c'est le cas, calculez votre indice majoré" xr:uid="{D08470FA-1E8C-46C8-BDCB-21DDF11A4574}"/>
  </hyperlinks>
  <pageMargins left="0.25" right="0.25" top="0.75" bottom="0.75" header="0.3" footer="0.3"/>
  <pageSetup paperSize="8" orientation="landscape" horizontalDpi="4294967293" verticalDpi="0" r:id="rId1"/>
  <legacyDrawing r:id="rId2"/>
  <tableParts count="1">
    <tablePart r:id="rId3"/>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1FDD-40B7-4C04-BE4F-088C5F5E56E7}">
  <dimension ref="A1:M550"/>
  <sheetViews>
    <sheetView zoomScale="84" zoomScaleNormal="84" workbookViewId="0">
      <selection activeCell="C2" sqref="C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382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VLOOKUP(G94,Tableau146198694[],3)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33:E133"/>
    <mergeCell ref="D135:E135"/>
    <mergeCell ref="B137:E137"/>
    <mergeCell ref="B138:E138"/>
    <mergeCell ref="C140:G140"/>
    <mergeCell ref="C125:E125"/>
    <mergeCell ref="D127:E127"/>
    <mergeCell ref="D128:E128"/>
    <mergeCell ref="C130:E130"/>
    <mergeCell ref="C132:E132"/>
    <mergeCell ref="C32:F32"/>
    <mergeCell ref="C48:F48"/>
    <mergeCell ref="C61:F61"/>
    <mergeCell ref="H24:H27"/>
    <mergeCell ref="B26:E26"/>
    <mergeCell ref="B28:E28"/>
    <mergeCell ref="B42:E42"/>
    <mergeCell ref="F45:F47"/>
    <mergeCell ref="G45:G47"/>
    <mergeCell ref="H45:H47"/>
    <mergeCell ref="B57:E5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386" priority="38">
      <formula>#REF!=#REF!</formula>
    </cfRule>
  </conditionalFormatting>
  <conditionalFormatting sqref="B14">
    <cfRule type="expression" dxfId="2385" priority="17">
      <formula>#REF!=#REF!</formula>
    </cfRule>
  </conditionalFormatting>
  <conditionalFormatting sqref="B28">
    <cfRule type="expression" dxfId="2384" priority="16">
      <formula>#REF!=#REF!</formula>
    </cfRule>
  </conditionalFormatting>
  <conditionalFormatting sqref="B42">
    <cfRule type="expression" dxfId="2383" priority="15">
      <formula>#REF!=#REF!</formula>
    </cfRule>
  </conditionalFormatting>
  <conditionalFormatting sqref="B57">
    <cfRule type="expression" dxfId="2382" priority="14">
      <formula>#REF!=#REF!</formula>
    </cfRule>
  </conditionalFormatting>
  <conditionalFormatting sqref="B72">
    <cfRule type="expression" dxfId="2381" priority="13">
      <formula>#REF!=#REF!</formula>
    </cfRule>
  </conditionalFormatting>
  <conditionalFormatting sqref="B74:C74 F74 D74:E75">
    <cfRule type="expression" dxfId="2380" priority="10">
      <formula>$G$74=$F$74</formula>
    </cfRule>
  </conditionalFormatting>
  <conditionalFormatting sqref="B14:F14">
    <cfRule type="expression" dxfId="2379" priority="34">
      <formula>$G$14=$F$14</formula>
    </cfRule>
  </conditionalFormatting>
  <conditionalFormatting sqref="B28:F28">
    <cfRule type="expression" dxfId="2378" priority="30">
      <formula>$G$28=$F$28</formula>
    </cfRule>
  </conditionalFormatting>
  <conditionalFormatting sqref="B42:F42">
    <cfRule type="expression" dxfId="2377" priority="26">
      <formula>$G$42=$F$42</formula>
    </cfRule>
  </conditionalFormatting>
  <conditionalFormatting sqref="B57:F57">
    <cfRule type="expression" dxfId="2376" priority="22">
      <formula>$G$57=$F$57</formula>
    </cfRule>
  </conditionalFormatting>
  <conditionalFormatting sqref="B72:F72">
    <cfRule type="expression" dxfId="2375" priority="12">
      <formula>$G$72=$F$72</formula>
    </cfRule>
  </conditionalFormatting>
  <conditionalFormatting sqref="B73:F73">
    <cfRule type="expression" dxfId="2374" priority="11">
      <formula>$G$73=$F$73</formula>
    </cfRule>
  </conditionalFormatting>
  <conditionalFormatting sqref="C15 D16:F16">
    <cfRule type="expression" dxfId="2373" priority="32">
      <formula>$G$16=$F$16</formula>
    </cfRule>
  </conditionalFormatting>
  <conditionalFormatting sqref="C116">
    <cfRule type="expression" dxfId="2372" priority="1">
      <formula>$L115&gt;1</formula>
    </cfRule>
    <cfRule type="expression" dxfId="2371" priority="3">
      <formula>$L115&lt;1</formula>
    </cfRule>
  </conditionalFormatting>
  <conditionalFormatting sqref="C29:E31">
    <cfRule type="expression" dxfId="2370" priority="18">
      <formula>#REF!=#REF!</formula>
    </cfRule>
  </conditionalFormatting>
  <conditionalFormatting sqref="C15:F15">
    <cfRule type="expression" dxfId="2369" priority="33">
      <formula>$G$15=$F$15</formula>
    </cfRule>
  </conditionalFormatting>
  <conditionalFormatting sqref="C17:F17">
    <cfRule type="expression" dxfId="2368" priority="31">
      <formula>$G$17=$F$17</formula>
    </cfRule>
  </conditionalFormatting>
  <conditionalFormatting sqref="C30:F30">
    <cfRule type="expression" dxfId="2367" priority="28">
      <formula>$G$30=$F$30</formula>
    </cfRule>
  </conditionalFormatting>
  <conditionalFormatting sqref="C31:F31">
    <cfRule type="expression" dxfId="2366" priority="27">
      <formula>$G$31=$F$31</formula>
    </cfRule>
  </conditionalFormatting>
  <conditionalFormatting sqref="C43:F43">
    <cfRule type="expression" dxfId="2365" priority="25">
      <formula>$G$43=$F$43</formula>
    </cfRule>
  </conditionalFormatting>
  <conditionalFormatting sqref="C44:F44">
    <cfRule type="expression" dxfId="2364" priority="24">
      <formula>$G$44=$F$44</formula>
    </cfRule>
  </conditionalFormatting>
  <conditionalFormatting sqref="C45:F47">
    <cfRule type="expression" dxfId="2363" priority="23">
      <formula>$G$45=$F$45</formula>
    </cfRule>
  </conditionalFormatting>
  <conditionalFormatting sqref="D84">
    <cfRule type="expression" dxfId="2362" priority="8">
      <formula>$G$85=$F$85</formula>
    </cfRule>
  </conditionalFormatting>
  <conditionalFormatting sqref="D74:E75 B75:C75 F75">
    <cfRule type="expression" dxfId="2361" priority="9">
      <formula>$G$75=$F$75</formula>
    </cfRule>
  </conditionalFormatting>
  <conditionalFormatting sqref="D58:F58">
    <cfRule type="expression" dxfId="2360" priority="21">
      <formula>$G$58=$F$58</formula>
    </cfRule>
  </conditionalFormatting>
  <conditionalFormatting sqref="D59:F59">
    <cfRule type="expression" dxfId="2359" priority="20">
      <formula>$G$59=$F$59</formula>
    </cfRule>
  </conditionalFormatting>
  <conditionalFormatting sqref="D60:F60">
    <cfRule type="expression" dxfId="2358" priority="19">
      <formula>$G$60=$F$60</formula>
    </cfRule>
  </conditionalFormatting>
  <conditionalFormatting sqref="D83:F83">
    <cfRule type="expression" dxfId="2357" priority="7">
      <formula>$G$83=$F$83</formula>
    </cfRule>
  </conditionalFormatting>
  <conditionalFormatting sqref="D84:F84">
    <cfRule type="expression" dxfId="2356" priority="6">
      <formula>$G$84=$F$84</formula>
    </cfRule>
  </conditionalFormatting>
  <conditionalFormatting sqref="E115 G115">
    <cfRule type="expression" dxfId="2355" priority="2">
      <formula>$L115&lt;1</formula>
    </cfRule>
    <cfRule type="expression" dxfId="2354" priority="4">
      <formula>$L115&gt;1</formula>
    </cfRule>
  </conditionalFormatting>
  <conditionalFormatting sqref="E85:F85">
    <cfRule type="expression" dxfId="2353" priority="5">
      <formula>$G$85=$F$85</formula>
    </cfRule>
  </conditionalFormatting>
  <conditionalFormatting sqref="F29">
    <cfRule type="expression" dxfId="2352" priority="29">
      <formula>$G$29=$F$29</formula>
    </cfRule>
  </conditionalFormatting>
  <conditionalFormatting sqref="G91">
    <cfRule type="expression" dxfId="2351" priority="37">
      <formula>$G$91&gt;11</formula>
    </cfRule>
  </conditionalFormatting>
  <conditionalFormatting sqref="G91:G92">
    <cfRule type="expression" dxfId="2350" priority="35">
      <formula>$G$91&lt;5</formula>
    </cfRule>
  </conditionalFormatting>
  <conditionalFormatting sqref="M91:M92">
    <cfRule type="expression" dxfId="2349" priority="36">
      <formula>#REF!&gt;150</formula>
    </cfRule>
  </conditionalFormatting>
  <hyperlinks>
    <hyperlink ref="B140" location="'TABLE DES MATIERES'!A1" display="Retour à l'index" xr:uid="{2F93579B-94DC-46D6-9A40-02B4BAA4165C}"/>
    <hyperlink ref="B6" location="'TABLE DES MATIERES'!A1" display="Retour à l'index" xr:uid="{F6C8689F-B384-4B52-905F-C70535CC8C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8AE-1A83-4FB0-B92E-24F7316CA54A}">
  <sheetPr codeName="Feuil49"/>
  <dimension ref="A1:M550"/>
  <sheetViews>
    <sheetView zoomScale="84" zoomScaleNormal="84" workbookViewId="0">
      <selection activeCell="C2" sqref="C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5" spans="4:13" ht="15.95" customHeight="1" x14ac:dyDescent="0.3">
      <c r="D55" s="30"/>
      <c r="E55" s="198" t="s">
        <v>107</v>
      </c>
      <c r="F55" s="198"/>
      <c r="G55" s="191">
        <v>5</v>
      </c>
      <c r="H55" s="22"/>
      <c r="I55" s="22"/>
      <c r="J55" s="22"/>
      <c r="K55" s="22"/>
      <c r="L55">
        <f>SUM(G1:G54)</f>
        <v>0</v>
      </c>
      <c r="M55" s="192">
        <f>IF(G55="","",150-((G55-5)*25))</f>
        <v>150</v>
      </c>
    </row>
    <row r="56" spans="4:13" ht="18.75" x14ac:dyDescent="0.3">
      <c r="D56" s="30"/>
      <c r="E56" s="198"/>
      <c r="F56" s="198"/>
      <c r="G56" s="191"/>
      <c r="H56" s="22"/>
      <c r="I56" s="22"/>
      <c r="J56" s="22"/>
      <c r="K56" s="22"/>
      <c r="L56" s="22"/>
      <c r="M56" s="192"/>
    </row>
    <row r="57" spans="4:13" ht="18.75" x14ac:dyDescent="0.3">
      <c r="D57" s="30"/>
      <c r="E57" s="30"/>
      <c r="F57" s="30"/>
    </row>
    <row r="58" spans="4:13" ht="24.6" customHeight="1" x14ac:dyDescent="0.35">
      <c r="D58" s="199" t="s">
        <v>108</v>
      </c>
      <c r="E58" s="199"/>
      <c r="F58" s="30"/>
      <c r="G58" s="73"/>
      <c r="M58">
        <f>VLOOKUP(G58,Tableau146194344[],3)</f>
        <v>0</v>
      </c>
    </row>
    <row r="59" spans="4:13" x14ac:dyDescent="0.25">
      <c r="E59" s="12"/>
    </row>
    <row r="60" spans="4:13" x14ac:dyDescent="0.25">
      <c r="E60" s="14"/>
      <c r="F60" s="15"/>
      <c r="G60" s="15"/>
    </row>
    <row r="61" spans="4:13" x14ac:dyDescent="0.25">
      <c r="E61" s="14"/>
      <c r="F61" s="15"/>
      <c r="G61" s="15"/>
    </row>
    <row r="62" spans="4:13" ht="18.75" x14ac:dyDescent="0.3">
      <c r="E62" s="23" t="s">
        <v>388</v>
      </c>
      <c r="F62" s="24"/>
      <c r="G62" s="25">
        <v>880</v>
      </c>
    </row>
    <row r="63" spans="4:13" ht="18.75" x14ac:dyDescent="0.3">
      <c r="E63" s="23" t="s">
        <v>136</v>
      </c>
      <c r="F63" s="24"/>
      <c r="G63" s="25">
        <f>PtCongPay</f>
        <v>150</v>
      </c>
    </row>
    <row r="64" spans="4:13" ht="18.75" x14ac:dyDescent="0.3">
      <c r="E64" s="23" t="s">
        <v>137</v>
      </c>
      <c r="F64" s="24"/>
      <c r="G64" s="122">
        <f>(INDICcatég+PtCongPay)*PourcentCPay</f>
        <v>0</v>
      </c>
    </row>
    <row r="65" spans="2:12" ht="18.75" x14ac:dyDescent="0.3">
      <c r="E65" s="23" t="s">
        <v>138</v>
      </c>
      <c r="F65" s="24"/>
      <c r="G65" s="25">
        <f>PointAutreCClassant</f>
        <v>0</v>
      </c>
    </row>
    <row r="66" spans="2:12" ht="21" x14ac:dyDescent="0.35">
      <c r="B66" s="267" t="s">
        <v>407</v>
      </c>
      <c r="C66" s="267"/>
      <c r="E66" s="23"/>
      <c r="F66" s="24"/>
      <c r="G66" s="25"/>
    </row>
    <row r="67" spans="2:12" ht="23.25" x14ac:dyDescent="0.35">
      <c r="B67" s="254" t="s">
        <v>391</v>
      </c>
      <c r="C67" s="254"/>
      <c r="E67" s="257" t="s">
        <v>394</v>
      </c>
      <c r="F67" s="258"/>
      <c r="G67" s="73"/>
    </row>
    <row r="68" spans="2:12" ht="23.25" x14ac:dyDescent="0.35">
      <c r="B68" s="106" t="s">
        <v>392</v>
      </c>
      <c r="C68" s="118"/>
      <c r="E68" s="257" t="s">
        <v>404</v>
      </c>
      <c r="F68" s="259"/>
      <c r="G68" s="71"/>
    </row>
    <row r="69" spans="2:12" ht="23.25" x14ac:dyDescent="0.35">
      <c r="B69" s="106" t="s">
        <v>406</v>
      </c>
      <c r="C69" s="124">
        <f>C68/G85</f>
        <v>0</v>
      </c>
      <c r="E69" s="257" t="s">
        <v>405</v>
      </c>
      <c r="F69" s="259"/>
      <c r="G69" s="71"/>
    </row>
    <row r="70" spans="2:12" ht="18.95" customHeight="1" x14ac:dyDescent="0.3">
      <c r="E70" s="257" t="s">
        <v>400</v>
      </c>
      <c r="F70" s="259"/>
      <c r="G70" s="71"/>
    </row>
    <row r="71" spans="2:12" ht="18.95" customHeight="1" x14ac:dyDescent="0.3">
      <c r="E71" s="257" t="s">
        <v>400</v>
      </c>
      <c r="F71" s="259"/>
      <c r="G71" s="71"/>
    </row>
    <row r="72" spans="2:12" ht="18.95" customHeight="1" x14ac:dyDescent="0.25">
      <c r="E72" s="203" t="s">
        <v>393</v>
      </c>
      <c r="F72" s="255"/>
      <c r="G72" s="107">
        <f>SUM(G67:G69)</f>
        <v>0</v>
      </c>
    </row>
    <row r="73" spans="2:12" ht="18.95" customHeight="1" x14ac:dyDescent="0.25"/>
    <row r="74" spans="2:12" ht="18.95" customHeight="1" x14ac:dyDescent="0.25"/>
    <row r="75" spans="2:12" ht="18.95" customHeight="1" x14ac:dyDescent="0.25">
      <c r="E75" s="115"/>
      <c r="F75" s="115"/>
    </row>
    <row r="76" spans="2:12" ht="18.95" customHeight="1" x14ac:dyDescent="0.25"/>
    <row r="77" spans="2:12" ht="18.95" customHeight="1" x14ac:dyDescent="0.35">
      <c r="B77" s="256" t="s">
        <v>409</v>
      </c>
      <c r="C77" s="256"/>
      <c r="D77" s="256"/>
      <c r="E77" s="256"/>
      <c r="F77" s="256"/>
      <c r="G77" s="256"/>
    </row>
    <row r="78" spans="2:12" ht="56.45" customHeight="1" x14ac:dyDescent="0.3">
      <c r="B78" s="120" t="s">
        <v>395</v>
      </c>
      <c r="C78" s="117"/>
      <c r="E78" s="119" t="s">
        <v>397</v>
      </c>
      <c r="F78" s="116"/>
      <c r="G78" s="114">
        <f>INDICcatég+PointCPay+PointAutreCClassant+PointAnciennete+G72</f>
        <v>1030</v>
      </c>
    </row>
    <row r="79" spans="2:12" ht="40.5" customHeight="1" x14ac:dyDescent="0.25">
      <c r="B79" s="112" t="s">
        <v>399</v>
      </c>
      <c r="C79" s="121">
        <f>C78*12/G85</f>
        <v>0</v>
      </c>
      <c r="E79" s="260" t="s">
        <v>396</v>
      </c>
      <c r="F79" s="260"/>
      <c r="G79" s="261"/>
      <c r="L79" s="109">
        <f>C79-G78</f>
        <v>-1030</v>
      </c>
    </row>
    <row r="80" spans="2:12" ht="55.5" customHeight="1" x14ac:dyDescent="0.35">
      <c r="B80" s="111" t="s">
        <v>398</v>
      </c>
      <c r="C80" s="110" t="str">
        <f>IF($L79&gt;1, $L79,"non concerné.e" )</f>
        <v>non concerné.e</v>
      </c>
      <c r="E80" s="260"/>
      <c r="F80" s="260"/>
      <c r="G80" s="262"/>
    </row>
    <row r="81" spans="2:7" ht="48.6" customHeight="1" x14ac:dyDescent="0.25"/>
    <row r="82" spans="2:7" ht="48" customHeight="1" x14ac:dyDescent="0.25"/>
    <row r="83" spans="2:7" ht="48" customHeight="1" thickBot="1" x14ac:dyDescent="0.3"/>
    <row r="84" spans="2:7" ht="33.6" customHeight="1" thickTop="1" thickBot="1" x14ac:dyDescent="0.3">
      <c r="B84" s="268" t="s">
        <v>401</v>
      </c>
      <c r="C84" s="269"/>
      <c r="D84" s="269"/>
      <c r="E84" s="269"/>
      <c r="F84" s="270"/>
      <c r="G84" s="123">
        <f>G79+G78</f>
        <v>1030</v>
      </c>
    </row>
    <row r="85" spans="2:7" ht="19.5" customHeight="1" thickTop="1" x14ac:dyDescent="0.25">
      <c r="D85" s="277" t="s">
        <v>135</v>
      </c>
      <c r="E85" s="277"/>
      <c r="F85" s="278"/>
      <c r="G85" s="113">
        <v>19.940000000000001</v>
      </c>
    </row>
    <row r="86" spans="2:7" ht="14.45" customHeight="1" x14ac:dyDescent="0.25">
      <c r="E86" s="14"/>
      <c r="F86" s="15"/>
      <c r="G86" s="15"/>
    </row>
    <row r="87" spans="2:7" ht="18.75" hidden="1" x14ac:dyDescent="0.3">
      <c r="E87" s="32" t="s">
        <v>113</v>
      </c>
    </row>
    <row r="88" spans="2:7" ht="23.45" hidden="1" customHeight="1" thickTop="1" x14ac:dyDescent="0.35">
      <c r="D88" s="202" t="s">
        <v>114</v>
      </c>
      <c r="E88" s="202"/>
      <c r="F88" s="20"/>
      <c r="G88" s="74">
        <v>100</v>
      </c>
    </row>
    <row r="89" spans="2:7" ht="23.25" hidden="1" x14ac:dyDescent="0.35">
      <c r="C89" s="253" t="s">
        <v>402</v>
      </c>
      <c r="D89" s="253"/>
      <c r="E89" s="253"/>
      <c r="F89" s="20"/>
      <c r="G89" s="74">
        <v>100</v>
      </c>
    </row>
    <row r="91" spans="2:7" ht="23.25" x14ac:dyDescent="0.35">
      <c r="D91" s="195" t="s">
        <v>115</v>
      </c>
      <c r="E91" s="195"/>
      <c r="F91" s="27"/>
      <c r="G91" s="28">
        <f>G84*G85*G89%</f>
        <v>20538.2</v>
      </c>
    </row>
    <row r="92" spans="2:7" ht="23.25" x14ac:dyDescent="0.35">
      <c r="D92" s="195" t="s">
        <v>116</v>
      </c>
      <c r="E92" s="195"/>
      <c r="F92" s="27"/>
      <c r="G92" s="28">
        <f>G91/12</f>
        <v>1711.5166666666667</v>
      </c>
    </row>
    <row r="94" spans="2:7" ht="23.25" x14ac:dyDescent="0.35">
      <c r="C94" s="272" t="s">
        <v>408</v>
      </c>
      <c r="D94" s="272"/>
      <c r="E94" s="272"/>
      <c r="G94" s="75">
        <v>1</v>
      </c>
    </row>
    <row r="96" spans="2:7" ht="18.95" customHeight="1" x14ac:dyDescent="0.35">
      <c r="C96" s="205" t="s">
        <v>132</v>
      </c>
      <c r="D96" s="205"/>
      <c r="E96" s="205"/>
      <c r="F96" s="27"/>
      <c r="G96" s="28">
        <f>G91*G94</f>
        <v>20538.2</v>
      </c>
    </row>
    <row r="97" spans="2:7" ht="18.95" customHeight="1" x14ac:dyDescent="0.35">
      <c r="C97" s="205" t="s">
        <v>133</v>
      </c>
      <c r="D97" s="205"/>
      <c r="E97" s="205"/>
      <c r="F97" s="27"/>
      <c r="G97" s="28">
        <f>G96/12</f>
        <v>1711.5166666666667</v>
      </c>
    </row>
    <row r="99" spans="2:7" ht="23.25" x14ac:dyDescent="0.35">
      <c r="D99" s="206" t="s">
        <v>131</v>
      </c>
      <c r="E99" s="206"/>
      <c r="G99" s="75">
        <v>0.5</v>
      </c>
    </row>
    <row r="101" spans="2:7" ht="23.25" x14ac:dyDescent="0.35">
      <c r="B101" s="205" t="s">
        <v>134</v>
      </c>
      <c r="C101" s="205"/>
      <c r="D101" s="205"/>
      <c r="E101" s="205"/>
      <c r="F101" s="27"/>
      <c r="G101" s="28">
        <f>G96*G99</f>
        <v>10269.1</v>
      </c>
    </row>
    <row r="102" spans="2:7" ht="23.25" x14ac:dyDescent="0.35">
      <c r="B102" s="205" t="s">
        <v>403</v>
      </c>
      <c r="C102" s="205"/>
      <c r="D102" s="205"/>
      <c r="E102" s="205"/>
      <c r="F102" s="27"/>
      <c r="G102" s="28">
        <f>G101/12</f>
        <v>855.75833333333333</v>
      </c>
    </row>
    <row r="104" spans="2:7" ht="14.45" customHeight="1" x14ac:dyDescent="0.25">
      <c r="B104" s="77" t="s">
        <v>266</v>
      </c>
      <c r="C104" s="271"/>
      <c r="D104" s="271"/>
      <c r="E104" s="271"/>
      <c r="F104" s="271"/>
      <c r="G104"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C104:G104"/>
    <mergeCell ref="C96:E96"/>
    <mergeCell ref="C97:E97"/>
    <mergeCell ref="D99:E99"/>
    <mergeCell ref="B101:E101"/>
    <mergeCell ref="B102:E102"/>
    <mergeCell ref="D88:E88"/>
    <mergeCell ref="C89:E89"/>
    <mergeCell ref="D91:E91"/>
    <mergeCell ref="D92:E92"/>
    <mergeCell ref="C94:E94"/>
    <mergeCell ref="B77:G77"/>
    <mergeCell ref="E79:F80"/>
    <mergeCell ref="G79:G80"/>
    <mergeCell ref="B84:F84"/>
    <mergeCell ref="D85:F85"/>
    <mergeCell ref="H24:H27"/>
    <mergeCell ref="B26:E26"/>
    <mergeCell ref="B28:E28"/>
    <mergeCell ref="F45:F47"/>
    <mergeCell ref="G45:G47"/>
    <mergeCell ref="H45:H47"/>
    <mergeCell ref="H38:H41"/>
    <mergeCell ref="B66:C66"/>
    <mergeCell ref="B67:C67"/>
    <mergeCell ref="E67:F67"/>
    <mergeCell ref="C32:F32"/>
    <mergeCell ref="C48:F48"/>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B40:E40"/>
    <mergeCell ref="B42:E42"/>
    <mergeCell ref="A45:A47"/>
    <mergeCell ref="B45:B47"/>
    <mergeCell ref="C45:C47"/>
    <mergeCell ref="D45:D47"/>
    <mergeCell ref="E45:E47"/>
    <mergeCell ref="E71:F71"/>
    <mergeCell ref="E72:F72"/>
    <mergeCell ref="M55:M56"/>
    <mergeCell ref="D58:E58"/>
    <mergeCell ref="E68:F68"/>
    <mergeCell ref="E70:F70"/>
    <mergeCell ref="E55:F56"/>
    <mergeCell ref="E69:F69"/>
    <mergeCell ref="G55:G56"/>
  </mergeCells>
  <conditionalFormatting sqref="B2 D34 D43">
    <cfRule type="expression" dxfId="2348" priority="38">
      <formula>#REF!=#REF!</formula>
    </cfRule>
  </conditionalFormatting>
  <conditionalFormatting sqref="B14">
    <cfRule type="expression" dxfId="2347" priority="17">
      <formula>#REF!=#REF!</formula>
    </cfRule>
  </conditionalFormatting>
  <conditionalFormatting sqref="B28">
    <cfRule type="expression" dxfId="2346" priority="16">
      <formula>#REF!=#REF!</formula>
    </cfRule>
  </conditionalFormatting>
  <conditionalFormatting sqref="B42">
    <cfRule type="expression" dxfId="2345" priority="15">
      <formula>#REF!=#REF!</formula>
    </cfRule>
  </conditionalFormatting>
  <conditionalFormatting sqref="B14:F14">
    <cfRule type="expression" dxfId="2344" priority="34">
      <formula>$G$14=$F$14</formula>
    </cfRule>
  </conditionalFormatting>
  <conditionalFormatting sqref="B28:F28">
    <cfRule type="expression" dxfId="2343" priority="30">
      <formula>$G$28=$F$28</formula>
    </cfRule>
  </conditionalFormatting>
  <conditionalFormatting sqref="B42:F42">
    <cfRule type="expression" dxfId="2342" priority="26">
      <formula>$G$42=$F$42</formula>
    </cfRule>
  </conditionalFormatting>
  <conditionalFormatting sqref="C15 D16:F16">
    <cfRule type="expression" dxfId="2341" priority="32">
      <formula>$G$16=$F$16</formula>
    </cfRule>
  </conditionalFormatting>
  <conditionalFormatting sqref="C80">
    <cfRule type="expression" dxfId="2340" priority="3">
      <formula>$L79&gt;1</formula>
    </cfRule>
    <cfRule type="expression" dxfId="2339" priority="3">
      <formula>$L79&lt;1</formula>
    </cfRule>
  </conditionalFormatting>
  <conditionalFormatting sqref="C29:E31">
    <cfRule type="expression" dxfId="2338" priority="18">
      <formula>#REF!=#REF!</formula>
    </cfRule>
  </conditionalFormatting>
  <conditionalFormatting sqref="C15:F15">
    <cfRule type="expression" dxfId="2337" priority="33">
      <formula>$G$15=$F$15</formula>
    </cfRule>
  </conditionalFormatting>
  <conditionalFormatting sqref="C17:F17">
    <cfRule type="expression" dxfId="2336" priority="31">
      <formula>$G$17=$F$17</formula>
    </cfRule>
  </conditionalFormatting>
  <conditionalFormatting sqref="C30:F30">
    <cfRule type="expression" dxfId="2335" priority="28">
      <formula>$G$30=$F$30</formula>
    </cfRule>
  </conditionalFormatting>
  <conditionalFormatting sqref="C31:F31">
    <cfRule type="expression" dxfId="2334" priority="27">
      <formula>$G$31=$F$31</formula>
    </cfRule>
  </conditionalFormatting>
  <conditionalFormatting sqref="C44:F44">
    <cfRule type="expression" dxfId="2333" priority="24">
      <formula>$G$44=$F$44</formula>
    </cfRule>
  </conditionalFormatting>
  <conditionalFormatting sqref="C45:F47">
    <cfRule type="expression" dxfId="2332" priority="23">
      <formula>$G$45=$F$45</formula>
    </cfRule>
  </conditionalFormatting>
  <conditionalFormatting sqref="C43:G43">
    <cfRule type="expression" dxfId="2331" priority="25">
      <formula>$G$43=$F$43</formula>
    </cfRule>
  </conditionalFormatting>
  <conditionalFormatting sqref="E79 G79">
    <cfRule type="expression" dxfId="2330" priority="2">
      <formula>$L79&lt;1</formula>
    </cfRule>
    <cfRule type="expression" dxfId="2329" priority="4">
      <formula>$L79&gt;1</formula>
    </cfRule>
  </conditionalFormatting>
  <conditionalFormatting sqref="F29">
    <cfRule type="expression" dxfId="2328" priority="29">
      <formula>$G$29=$F$29</formula>
    </cfRule>
  </conditionalFormatting>
  <conditionalFormatting sqref="G55">
    <cfRule type="expression" dxfId="2327" priority="37">
      <formula>$G$55&gt;11</formula>
    </cfRule>
  </conditionalFormatting>
  <conditionalFormatting sqref="G55:G56">
    <cfRule type="expression" dxfId="2326" priority="35">
      <formula>$G$55&lt;5</formula>
    </cfRule>
  </conditionalFormatting>
  <conditionalFormatting sqref="M55:M56">
    <cfRule type="expression" dxfId="2325" priority="36">
      <formula>#REF!&gt;150</formula>
    </cfRule>
  </conditionalFormatting>
  <hyperlinks>
    <hyperlink ref="B104" location="'TABLE DES MATIERES'!A1" display="Retour à l'index" xr:uid="{92A0DD41-1C26-4F01-AC4F-6C46D3D21477}"/>
    <hyperlink ref="B6" location="'TABLE DES MATIERES'!A1" display="Retour à l'index" xr:uid="{86858B3D-3D98-4BA4-B6E1-B0C353FEE0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4422-098D-418F-A7B6-81400F0F8D32}">
  <sheetPr codeName="Feuil19"/>
  <dimension ref="A1:M550"/>
  <sheetViews>
    <sheetView zoomScale="84" zoomScaleNormal="84" workbookViewId="0">
      <selection activeCell="B8" sqref="B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6" spans="1:8" x14ac:dyDescent="0.25">
      <c r="A56" s="209" t="s">
        <v>2</v>
      </c>
      <c r="B56" s="193" t="s">
        <v>82</v>
      </c>
      <c r="C56" s="193"/>
      <c r="D56" s="193"/>
      <c r="E56" s="193"/>
      <c r="F56" s="157" t="s">
        <v>32</v>
      </c>
      <c r="G56" s="157"/>
      <c r="H56" s="161" t="s">
        <v>2</v>
      </c>
    </row>
    <row r="57" spans="1:8" x14ac:dyDescent="0.25">
      <c r="A57" s="210"/>
      <c r="B57" s="193"/>
      <c r="C57" s="193"/>
      <c r="D57" s="193"/>
      <c r="E57" s="193"/>
      <c r="F57" s="157"/>
      <c r="G57" s="157"/>
      <c r="H57" s="161"/>
    </row>
    <row r="58" spans="1:8" ht="55.5" customHeight="1" x14ac:dyDescent="0.25">
      <c r="A58" s="210"/>
      <c r="B58" s="194" t="s">
        <v>119</v>
      </c>
      <c r="C58" s="194"/>
      <c r="D58" s="194"/>
      <c r="E58" s="194"/>
      <c r="F58" s="157"/>
      <c r="G58" s="157"/>
      <c r="H58" s="161"/>
    </row>
    <row r="59" spans="1:8" ht="15.75" x14ac:dyDescent="0.25">
      <c r="A59" s="211"/>
      <c r="B59" s="64" t="s">
        <v>83</v>
      </c>
      <c r="C59" s="64" t="s">
        <v>84</v>
      </c>
      <c r="D59" s="64" t="s">
        <v>85</v>
      </c>
      <c r="E59" s="64" t="s">
        <v>86</v>
      </c>
      <c r="F59" s="157"/>
      <c r="G59" s="157"/>
      <c r="H59" s="161"/>
    </row>
    <row r="60" spans="1:8" ht="39" customHeight="1" x14ac:dyDescent="0.25">
      <c r="A60" s="10">
        <v>1</v>
      </c>
      <c r="B60" s="171" t="s">
        <v>173</v>
      </c>
      <c r="C60" s="171"/>
      <c r="D60" s="171"/>
      <c r="E60" s="171"/>
      <c r="F60" s="11">
        <v>15</v>
      </c>
      <c r="G60" s="71"/>
      <c r="H60" s="3">
        <v>1</v>
      </c>
    </row>
    <row r="61" spans="1:8" ht="112.5" x14ac:dyDescent="0.3">
      <c r="A61" s="10">
        <v>2</v>
      </c>
      <c r="B61" s="35" t="s">
        <v>161</v>
      </c>
      <c r="C61" s="35" t="s">
        <v>123</v>
      </c>
      <c r="D61" s="47" t="s">
        <v>87</v>
      </c>
      <c r="E61" s="35" t="s">
        <v>88</v>
      </c>
      <c r="F61" s="11">
        <v>20</v>
      </c>
      <c r="G61" s="71"/>
      <c r="H61" s="3">
        <v>2</v>
      </c>
    </row>
    <row r="62" spans="1:8" ht="93.75" x14ac:dyDescent="0.25">
      <c r="A62" s="10">
        <v>3</v>
      </c>
      <c r="B62" s="35" t="s">
        <v>162</v>
      </c>
      <c r="C62" s="46" t="s">
        <v>124</v>
      </c>
      <c r="D62" s="207" t="s">
        <v>89</v>
      </c>
      <c r="E62" s="207" t="s">
        <v>90</v>
      </c>
      <c r="F62" s="11">
        <v>35</v>
      </c>
      <c r="G62" s="71"/>
      <c r="H62" s="3">
        <v>3</v>
      </c>
    </row>
    <row r="63" spans="1:8" ht="75" x14ac:dyDescent="0.25">
      <c r="A63" s="10">
        <v>4</v>
      </c>
      <c r="B63" s="35" t="s">
        <v>163</v>
      </c>
      <c r="C63" s="35" t="s">
        <v>164</v>
      </c>
      <c r="D63" s="207"/>
      <c r="E63" s="207"/>
      <c r="F63" s="11">
        <v>100</v>
      </c>
      <c r="G63" s="71"/>
      <c r="H63" s="3">
        <v>4</v>
      </c>
    </row>
    <row r="64" spans="1:8" ht="23.25" x14ac:dyDescent="0.35">
      <c r="C64" s="263" t="s">
        <v>390</v>
      </c>
      <c r="D64" s="263"/>
      <c r="E64" s="263"/>
      <c r="F64" s="264"/>
      <c r="G64" s="69"/>
    </row>
    <row r="71" spans="4:13" ht="15.95" customHeight="1" x14ac:dyDescent="0.3">
      <c r="D71" s="30"/>
      <c r="E71" s="198" t="s">
        <v>107</v>
      </c>
      <c r="F71" s="198"/>
      <c r="G71" s="191">
        <v>5</v>
      </c>
      <c r="H71" s="22"/>
      <c r="I71" s="22"/>
      <c r="J71" s="22"/>
      <c r="K71" s="22"/>
      <c r="L71">
        <f>SUM(G1:G70)</f>
        <v>0</v>
      </c>
      <c r="M71" s="192">
        <f>IF(G71="","",150-((G71-5)*25))</f>
        <v>150</v>
      </c>
    </row>
    <row r="72" spans="4:13" ht="18.75" x14ac:dyDescent="0.3">
      <c r="D72" s="30"/>
      <c r="E72" s="198"/>
      <c r="F72" s="198"/>
      <c r="G72" s="191"/>
      <c r="H72" s="22"/>
      <c r="I72" s="22"/>
      <c r="J72" s="22"/>
      <c r="K72" s="22"/>
      <c r="L72" s="22"/>
      <c r="M72" s="192"/>
    </row>
    <row r="73" spans="4:13" ht="18.75" x14ac:dyDescent="0.3">
      <c r="D73" s="30"/>
      <c r="E73" s="30"/>
      <c r="F73" s="30"/>
    </row>
    <row r="74" spans="4:13" ht="24.6" customHeight="1" x14ac:dyDescent="0.35">
      <c r="D74" s="199" t="s">
        <v>108</v>
      </c>
      <c r="E74" s="199"/>
      <c r="F74" s="30"/>
      <c r="G74" s="73">
        <v>0</v>
      </c>
      <c r="M74">
        <f>VLOOKUP(G74,Tableau1461718[],3)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22">
        <f>(INDICcatég+PtCongPay)*PourcentCPay</f>
        <v>0</v>
      </c>
    </row>
    <row r="81" spans="2:12" ht="18.75" x14ac:dyDescent="0.3">
      <c r="E81" s="23" t="s">
        <v>138</v>
      </c>
      <c r="F81" s="24"/>
      <c r="G81" s="25">
        <f>PointAutreCClassant</f>
        <v>0</v>
      </c>
    </row>
    <row r="82" spans="2:12" ht="21" x14ac:dyDescent="0.35">
      <c r="B82" s="267" t="s">
        <v>407</v>
      </c>
      <c r="C82" s="267"/>
      <c r="E82" s="23"/>
      <c r="F82" s="24"/>
      <c r="G82" s="25"/>
    </row>
    <row r="83" spans="2:12" ht="23.25" x14ac:dyDescent="0.35">
      <c r="B83" s="254" t="s">
        <v>391</v>
      </c>
      <c r="C83" s="254"/>
      <c r="E83" s="257" t="s">
        <v>394</v>
      </c>
      <c r="F83" s="258"/>
      <c r="G83" s="73"/>
    </row>
    <row r="84" spans="2:12" ht="23.25" x14ac:dyDescent="0.35">
      <c r="B84" s="106" t="s">
        <v>392</v>
      </c>
      <c r="C84" s="118"/>
      <c r="E84" s="257" t="s">
        <v>404</v>
      </c>
      <c r="F84" s="259"/>
      <c r="G84" s="71"/>
    </row>
    <row r="85" spans="2:12" ht="23.25" x14ac:dyDescent="0.35">
      <c r="B85" s="106" t="s">
        <v>406</v>
      </c>
      <c r="C85" s="124">
        <f>C84/G101</f>
        <v>0</v>
      </c>
      <c r="E85" s="257" t="s">
        <v>405</v>
      </c>
      <c r="F85" s="259"/>
      <c r="G85" s="71"/>
    </row>
    <row r="86" spans="2:12" ht="18.95" customHeight="1" x14ac:dyDescent="0.3">
      <c r="E86" s="257" t="s">
        <v>400</v>
      </c>
      <c r="F86" s="259"/>
      <c r="G86" s="71"/>
    </row>
    <row r="87" spans="2:12" ht="18.95" customHeight="1" x14ac:dyDescent="0.3">
      <c r="E87" s="257" t="s">
        <v>400</v>
      </c>
      <c r="F87" s="259"/>
      <c r="G87" s="71"/>
    </row>
    <row r="88" spans="2:12" ht="18.95" customHeight="1" x14ac:dyDescent="0.25">
      <c r="E88" s="203" t="s">
        <v>393</v>
      </c>
      <c r="F88" s="255"/>
      <c r="G88" s="107">
        <f>SUM(G83:G85)</f>
        <v>0</v>
      </c>
    </row>
    <row r="89" spans="2:12" ht="18.95" customHeight="1" x14ac:dyDescent="0.25"/>
    <row r="90" spans="2:12" ht="18.95" customHeight="1" x14ac:dyDescent="0.25"/>
    <row r="91" spans="2:12" ht="18.95" customHeight="1" x14ac:dyDescent="0.25">
      <c r="E91" s="115"/>
      <c r="F91" s="115"/>
    </row>
    <row r="92" spans="2:12" ht="18.95" customHeight="1" x14ac:dyDescent="0.25"/>
    <row r="93" spans="2:12" ht="18.95" customHeight="1" x14ac:dyDescent="0.35">
      <c r="B93" s="256" t="s">
        <v>409</v>
      </c>
      <c r="C93" s="256"/>
      <c r="D93" s="256"/>
      <c r="E93" s="256"/>
      <c r="F93" s="256"/>
      <c r="G93" s="256"/>
    </row>
    <row r="94" spans="2:12" ht="56.45" customHeight="1" x14ac:dyDescent="0.3">
      <c r="B94" s="120" t="s">
        <v>395</v>
      </c>
      <c r="C94" s="117"/>
      <c r="E94" s="119" t="s">
        <v>397</v>
      </c>
      <c r="F94" s="116"/>
      <c r="G94" s="114">
        <f>INDICcatég+PointCPay+PointAutreCClassant+PointAnciennete+G88</f>
        <v>1030</v>
      </c>
    </row>
    <row r="95" spans="2:12" ht="40.5" customHeight="1" x14ac:dyDescent="0.25">
      <c r="B95" s="112" t="s">
        <v>399</v>
      </c>
      <c r="C95" s="121">
        <f>C94*12/G101</f>
        <v>0</v>
      </c>
      <c r="E95" s="260" t="s">
        <v>396</v>
      </c>
      <c r="F95" s="260"/>
      <c r="G95" s="261"/>
      <c r="L95" s="109">
        <f>C95-G94</f>
        <v>-1030</v>
      </c>
    </row>
    <row r="96" spans="2:12" ht="55.5" customHeight="1" x14ac:dyDescent="0.35">
      <c r="B96" s="111" t="s">
        <v>398</v>
      </c>
      <c r="C96" s="110" t="str">
        <f>IF($L95&gt;1, $L95,"non concerné.e" )</f>
        <v>non concerné.e</v>
      </c>
      <c r="E96" s="260"/>
      <c r="F96" s="260"/>
      <c r="G96" s="262"/>
    </row>
    <row r="97" spans="2:7" ht="48.6" customHeight="1" x14ac:dyDescent="0.25"/>
    <row r="98" spans="2:7" ht="48" customHeight="1" x14ac:dyDescent="0.25"/>
    <row r="99" spans="2:7" ht="48" customHeight="1" thickBot="1" x14ac:dyDescent="0.3"/>
    <row r="100" spans="2:7" ht="33.6" customHeight="1" thickTop="1" thickBot="1" x14ac:dyDescent="0.3">
      <c r="B100" s="268" t="s">
        <v>401</v>
      </c>
      <c r="C100" s="269"/>
      <c r="D100" s="269"/>
      <c r="E100" s="269"/>
      <c r="F100" s="270"/>
      <c r="G100" s="123">
        <f>G95+G94</f>
        <v>1030</v>
      </c>
    </row>
    <row r="101" spans="2:7" ht="19.5" customHeight="1" thickTop="1" x14ac:dyDescent="0.25">
      <c r="D101" s="277" t="s">
        <v>135</v>
      </c>
      <c r="E101" s="277"/>
      <c r="F101" s="278"/>
      <c r="G101" s="113">
        <v>19.940000000000001</v>
      </c>
    </row>
    <row r="102" spans="2:7" ht="14.45" customHeight="1" x14ac:dyDescent="0.25">
      <c r="E102" s="14"/>
      <c r="F102" s="15"/>
      <c r="G102" s="15"/>
    </row>
    <row r="103" spans="2:7" ht="18.75" hidden="1" x14ac:dyDescent="0.3">
      <c r="E103" s="32" t="s">
        <v>113</v>
      </c>
    </row>
    <row r="104" spans="2:7" ht="23.45" hidden="1" customHeight="1" thickTop="1" x14ac:dyDescent="0.35">
      <c r="D104" s="202" t="s">
        <v>114</v>
      </c>
      <c r="E104" s="202"/>
      <c r="F104" s="20"/>
      <c r="G104" s="74">
        <v>100</v>
      </c>
    </row>
    <row r="105" spans="2:7" ht="23.25" hidden="1" x14ac:dyDescent="0.35">
      <c r="C105" s="253" t="s">
        <v>402</v>
      </c>
      <c r="D105" s="253"/>
      <c r="E105" s="253"/>
      <c r="F105" s="20"/>
      <c r="G105" s="74">
        <v>100</v>
      </c>
    </row>
    <row r="107" spans="2:7" ht="23.25" x14ac:dyDescent="0.35">
      <c r="D107" s="195" t="s">
        <v>115</v>
      </c>
      <c r="E107" s="195"/>
      <c r="F107" s="27"/>
      <c r="G107" s="28">
        <f>G100*G101*G105%</f>
        <v>20538.2</v>
      </c>
    </row>
    <row r="108" spans="2:7" ht="23.25" x14ac:dyDescent="0.35">
      <c r="D108" s="195" t="s">
        <v>116</v>
      </c>
      <c r="E108" s="195"/>
      <c r="F108" s="27"/>
      <c r="G108" s="28">
        <f>G107/12</f>
        <v>1711.5166666666667</v>
      </c>
    </row>
    <row r="110" spans="2:7" ht="23.25" x14ac:dyDescent="0.35">
      <c r="C110" s="272" t="s">
        <v>408</v>
      </c>
      <c r="D110" s="272"/>
      <c r="E110" s="272"/>
      <c r="G110" s="75">
        <v>1</v>
      </c>
    </row>
    <row r="112" spans="2:7" ht="18.95" customHeight="1" x14ac:dyDescent="0.35">
      <c r="C112" s="205" t="s">
        <v>132</v>
      </c>
      <c r="D112" s="205"/>
      <c r="E112" s="205"/>
      <c r="F112" s="27"/>
      <c r="G112" s="28">
        <f>G107*G110</f>
        <v>20538.2</v>
      </c>
    </row>
    <row r="113" spans="2:7" ht="18.95" customHeight="1" x14ac:dyDescent="0.35">
      <c r="C113" s="205" t="s">
        <v>133</v>
      </c>
      <c r="D113" s="205"/>
      <c r="E113" s="205"/>
      <c r="F113" s="27"/>
      <c r="G113" s="28">
        <f>G112/12</f>
        <v>1711.5166666666667</v>
      </c>
    </row>
    <row r="115" spans="2:7" ht="23.25" x14ac:dyDescent="0.35">
      <c r="D115" s="206" t="s">
        <v>131</v>
      </c>
      <c r="E115" s="206"/>
      <c r="G115" s="75">
        <v>0.5</v>
      </c>
    </row>
    <row r="117" spans="2:7" ht="23.25" x14ac:dyDescent="0.35">
      <c r="B117" s="205" t="s">
        <v>134</v>
      </c>
      <c r="C117" s="205"/>
      <c r="D117" s="205"/>
      <c r="E117" s="205"/>
      <c r="F117" s="27"/>
      <c r="G117" s="28">
        <f>G112*G115</f>
        <v>10269.1</v>
      </c>
    </row>
    <row r="118" spans="2:7" ht="23.25" x14ac:dyDescent="0.35">
      <c r="B118" s="205" t="s">
        <v>403</v>
      </c>
      <c r="C118" s="205"/>
      <c r="D118" s="205"/>
      <c r="E118" s="205"/>
      <c r="F118" s="27"/>
      <c r="G118" s="28">
        <f>G117/12</f>
        <v>855.75833333333333</v>
      </c>
    </row>
    <row r="120" spans="2:7" ht="14.45" customHeight="1" x14ac:dyDescent="0.25">
      <c r="B120" s="77" t="s">
        <v>266</v>
      </c>
      <c r="C120" s="271"/>
      <c r="D120" s="271"/>
      <c r="E120" s="271"/>
      <c r="F120" s="271"/>
      <c r="G12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0">
    <mergeCell ref="C120:G120"/>
    <mergeCell ref="C112:E112"/>
    <mergeCell ref="C113:E113"/>
    <mergeCell ref="D115:E115"/>
    <mergeCell ref="B117:E117"/>
    <mergeCell ref="B118:E118"/>
    <mergeCell ref="D104:E104"/>
    <mergeCell ref="C105:E105"/>
    <mergeCell ref="D107:E107"/>
    <mergeCell ref="D108:E108"/>
    <mergeCell ref="C110:E110"/>
    <mergeCell ref="B93:G93"/>
    <mergeCell ref="E95:F96"/>
    <mergeCell ref="G95:G96"/>
    <mergeCell ref="B100:F100"/>
    <mergeCell ref="D101:F101"/>
    <mergeCell ref="C48:F48"/>
    <mergeCell ref="C64:F64"/>
    <mergeCell ref="G71:G72"/>
    <mergeCell ref="B60:E60"/>
    <mergeCell ref="D62:D63"/>
    <mergeCell ref="E62:E63"/>
    <mergeCell ref="M71:M72"/>
    <mergeCell ref="D74:E74"/>
    <mergeCell ref="E84:F84"/>
    <mergeCell ref="E86:F86"/>
    <mergeCell ref="E71:F72"/>
    <mergeCell ref="E83:F83"/>
    <mergeCell ref="E85:F85"/>
    <mergeCell ref="E88:F88"/>
    <mergeCell ref="A56:A59"/>
    <mergeCell ref="B56:E57"/>
    <mergeCell ref="F56:G59"/>
    <mergeCell ref="H56:H59"/>
    <mergeCell ref="B58:E58"/>
    <mergeCell ref="B82:C82"/>
    <mergeCell ref="B83:C83"/>
    <mergeCell ref="E87:F87"/>
    <mergeCell ref="F45:F47"/>
    <mergeCell ref="G45:G47"/>
    <mergeCell ref="H45:H47"/>
    <mergeCell ref="B42:E42"/>
    <mergeCell ref="A45:A47"/>
    <mergeCell ref="B45:B47"/>
    <mergeCell ref="C45:C47"/>
    <mergeCell ref="D45:D47"/>
    <mergeCell ref="E45:E47"/>
    <mergeCell ref="B28:E28"/>
    <mergeCell ref="A38:A41"/>
    <mergeCell ref="B38:E39"/>
    <mergeCell ref="F38:G41"/>
    <mergeCell ref="H38:H41"/>
    <mergeCell ref="B40:E40"/>
    <mergeCell ref="C32:F32"/>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324" priority="38">
      <formula>#REF!=#REF!</formula>
    </cfRule>
  </conditionalFormatting>
  <conditionalFormatting sqref="B14">
    <cfRule type="expression" dxfId="2323" priority="17">
      <formula>#REF!=#REF!</formula>
    </cfRule>
  </conditionalFormatting>
  <conditionalFormatting sqref="B28">
    <cfRule type="expression" dxfId="2322" priority="16">
      <formula>#REF!=#REF!</formula>
    </cfRule>
  </conditionalFormatting>
  <conditionalFormatting sqref="B42">
    <cfRule type="expression" dxfId="2321" priority="15">
      <formula>#REF!=#REF!</formula>
    </cfRule>
  </conditionalFormatting>
  <conditionalFormatting sqref="B60">
    <cfRule type="expression" dxfId="2320" priority="13">
      <formula>#REF!=#REF!</formula>
    </cfRule>
  </conditionalFormatting>
  <conditionalFormatting sqref="B62:C62 F62 D62:E63">
    <cfRule type="expression" dxfId="2319" priority="10">
      <formula>$G$62=$F$62</formula>
    </cfRule>
  </conditionalFormatting>
  <conditionalFormatting sqref="B14:F14">
    <cfRule type="expression" dxfId="2318" priority="34">
      <formula>$G$14=$F$14</formula>
    </cfRule>
  </conditionalFormatting>
  <conditionalFormatting sqref="B28:F28">
    <cfRule type="expression" dxfId="2317" priority="30">
      <formula>$G$28=$F$28</formula>
    </cfRule>
  </conditionalFormatting>
  <conditionalFormatting sqref="B42:F42">
    <cfRule type="expression" dxfId="2316" priority="26">
      <formula>$G$42=$F$42</formula>
    </cfRule>
  </conditionalFormatting>
  <conditionalFormatting sqref="B60:F60">
    <cfRule type="expression" dxfId="2315" priority="12">
      <formula>$G$60=$F$60</formula>
    </cfRule>
  </conditionalFormatting>
  <conditionalFormatting sqref="B61:F61">
    <cfRule type="expression" dxfId="2314" priority="11">
      <formula>$G$61=$F$61</formula>
    </cfRule>
  </conditionalFormatting>
  <conditionalFormatting sqref="C15 D16:F16">
    <cfRule type="expression" dxfId="2313" priority="32">
      <formula>$G$16=$F$16</formula>
    </cfRule>
  </conditionalFormatting>
  <conditionalFormatting sqref="C96">
    <cfRule type="expression" dxfId="2312" priority="3">
      <formula>$L95&gt;1</formula>
    </cfRule>
    <cfRule type="expression" dxfId="2311" priority="3">
      <formula>$L95&lt;1</formula>
    </cfRule>
  </conditionalFormatting>
  <conditionalFormatting sqref="C29:E31">
    <cfRule type="expression" dxfId="2310" priority="18">
      <formula>#REF!=#REF!</formula>
    </cfRule>
  </conditionalFormatting>
  <conditionalFormatting sqref="C15:F15">
    <cfRule type="expression" dxfId="2309" priority="33">
      <formula>$G$15=$F$15</formula>
    </cfRule>
  </conditionalFormatting>
  <conditionalFormatting sqref="C17:F17">
    <cfRule type="expression" dxfId="2308" priority="31">
      <formula>$G$17=$F$17</formula>
    </cfRule>
  </conditionalFormatting>
  <conditionalFormatting sqref="C30:F30">
    <cfRule type="expression" dxfId="2307" priority="28">
      <formula>$G$30=$F$30</formula>
    </cfRule>
  </conditionalFormatting>
  <conditionalFormatting sqref="C31:F31">
    <cfRule type="expression" dxfId="2306" priority="27">
      <formula>$G$31=$F$31</formula>
    </cfRule>
  </conditionalFormatting>
  <conditionalFormatting sqref="C43:F43">
    <cfRule type="expression" dxfId="2305" priority="25">
      <formula>$G$43=$F$43</formula>
    </cfRule>
  </conditionalFormatting>
  <conditionalFormatting sqref="C44:F44">
    <cfRule type="expression" dxfId="2304" priority="24">
      <formula>$G$44=$F$44</formula>
    </cfRule>
  </conditionalFormatting>
  <conditionalFormatting sqref="C45:F47">
    <cfRule type="expression" dxfId="2303" priority="23">
      <formula>$G$45=$F$45</formula>
    </cfRule>
  </conditionalFormatting>
  <conditionalFormatting sqref="D62:E63 B63:C63 F63">
    <cfRule type="expression" dxfId="2302" priority="9">
      <formula>$G$63=$F$63</formula>
    </cfRule>
  </conditionalFormatting>
  <conditionalFormatting sqref="E95 G95">
    <cfRule type="expression" dxfId="2301" priority="2">
      <formula>$L95&lt;1</formula>
    </cfRule>
    <cfRule type="expression" dxfId="2300" priority="4">
      <formula>$L95&gt;1</formula>
    </cfRule>
  </conditionalFormatting>
  <conditionalFormatting sqref="F29">
    <cfRule type="expression" dxfId="2299" priority="29">
      <formula>$G$29=$F$29</formula>
    </cfRule>
  </conditionalFormatting>
  <conditionalFormatting sqref="G71">
    <cfRule type="expression" dxfId="2298" priority="37">
      <formula>$G$71&gt;11</formula>
    </cfRule>
  </conditionalFormatting>
  <conditionalFormatting sqref="G71:G72">
    <cfRule type="expression" dxfId="2297" priority="35">
      <formula>$G$71&lt;5</formula>
    </cfRule>
  </conditionalFormatting>
  <conditionalFormatting sqref="M71:M72">
    <cfRule type="expression" dxfId="2296" priority="36">
      <formula>#REF!&gt;150</formula>
    </cfRule>
  </conditionalFormatting>
  <hyperlinks>
    <hyperlink ref="B120" location="'TABLE DES MATIERES'!A1" display="Retour à l'index" xr:uid="{0443A6B1-6FC3-4A5C-829B-A171A62846CA}"/>
    <hyperlink ref="B6" location="'TABLE DES MATIERES'!A1" display="Retour à l'index" xr:uid="{78BA9640-92F7-4BF0-9706-AAAE112FD13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F5DD-7839-434A-8CFA-7D342CF49D10}">
  <sheetPr codeName="Feuil57"/>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VLOOKUP(G94,Tableau146194852[],3)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77" t="s">
        <v>135</v>
      </c>
      <c r="E121" s="277"/>
      <c r="F121" s="278"/>
      <c r="G121" s="113">
        <v>19.940000000000001</v>
      </c>
    </row>
    <row r="122" spans="2:12" ht="14.45" customHeight="1" x14ac:dyDescent="0.25">
      <c r="E122" s="14"/>
      <c r="F122" s="15"/>
      <c r="G122" s="15"/>
    </row>
    <row r="123" spans="2:12" ht="18.75" hidden="1" x14ac:dyDescent="0.3">
      <c r="E123" s="32" t="s">
        <v>113</v>
      </c>
    </row>
    <row r="124" spans="2:12" ht="23.45" hidden="1" customHeight="1" thickTop="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E115:F116"/>
    <mergeCell ref="G115:G116"/>
    <mergeCell ref="B120:F120"/>
  </mergeCells>
  <conditionalFormatting sqref="B2 D34 D43">
    <cfRule type="expression" dxfId="2295" priority="38">
      <formula>#REF!=#REF!</formula>
    </cfRule>
  </conditionalFormatting>
  <conditionalFormatting sqref="B14">
    <cfRule type="expression" dxfId="2294" priority="17">
      <formula>#REF!=#REF!</formula>
    </cfRule>
  </conditionalFormatting>
  <conditionalFormatting sqref="B28">
    <cfRule type="expression" dxfId="2293" priority="16">
      <formula>#REF!=#REF!</formula>
    </cfRule>
  </conditionalFormatting>
  <conditionalFormatting sqref="B42">
    <cfRule type="expression" dxfId="2292" priority="15">
      <formula>#REF!=#REF!</formula>
    </cfRule>
  </conditionalFormatting>
  <conditionalFormatting sqref="B57">
    <cfRule type="expression" dxfId="2291" priority="14">
      <formula>#REF!=#REF!</formula>
    </cfRule>
  </conditionalFormatting>
  <conditionalFormatting sqref="B72">
    <cfRule type="expression" dxfId="2290" priority="13">
      <formula>#REF!=#REF!</formula>
    </cfRule>
  </conditionalFormatting>
  <conditionalFormatting sqref="B74:C74 F74 D74:E75">
    <cfRule type="expression" dxfId="2289" priority="10">
      <formula>$G$74=$F$74</formula>
    </cfRule>
  </conditionalFormatting>
  <conditionalFormatting sqref="B14:F14">
    <cfRule type="expression" dxfId="2288" priority="34">
      <formula>$G$14=$F$14</formula>
    </cfRule>
  </conditionalFormatting>
  <conditionalFormatting sqref="B28:F28">
    <cfRule type="expression" dxfId="2287" priority="30">
      <formula>$G$28=$F$28</formula>
    </cfRule>
  </conditionalFormatting>
  <conditionalFormatting sqref="B42:F42">
    <cfRule type="expression" dxfId="2286" priority="26">
      <formula>$G$42=$F$42</formula>
    </cfRule>
  </conditionalFormatting>
  <conditionalFormatting sqref="B72:F72">
    <cfRule type="expression" dxfId="2285" priority="12">
      <formula>$G$72=$F$72</formula>
    </cfRule>
  </conditionalFormatting>
  <conditionalFormatting sqref="B73:F73">
    <cfRule type="expression" dxfId="2284" priority="11">
      <formula>$G$73=$F$73</formula>
    </cfRule>
  </conditionalFormatting>
  <conditionalFormatting sqref="C15 D16:F16">
    <cfRule type="expression" dxfId="2283" priority="32">
      <formula>$G$16=$F$16</formula>
    </cfRule>
  </conditionalFormatting>
  <conditionalFormatting sqref="C116">
    <cfRule type="expression" dxfId="2282" priority="3">
      <formula>$L115&lt;1</formula>
    </cfRule>
    <cfRule type="expression" dxfId="2281" priority="3">
      <formula>$L115&gt;1</formula>
    </cfRule>
  </conditionalFormatting>
  <conditionalFormatting sqref="C29:E31">
    <cfRule type="expression" dxfId="2280" priority="18">
      <formula>#REF!=#REF!</formula>
    </cfRule>
  </conditionalFormatting>
  <conditionalFormatting sqref="C15:F15">
    <cfRule type="expression" dxfId="2279" priority="33">
      <formula>$G$15=$F$15</formula>
    </cfRule>
  </conditionalFormatting>
  <conditionalFormatting sqref="C17:F17">
    <cfRule type="expression" dxfId="2278" priority="31">
      <formula>$G$17=$F$17</formula>
    </cfRule>
  </conditionalFormatting>
  <conditionalFormatting sqref="C29:F29">
    <cfRule type="expression" dxfId="2277" priority="29">
      <formula>$G$29=$F$29</formula>
    </cfRule>
  </conditionalFormatting>
  <conditionalFormatting sqref="C30:F30">
    <cfRule type="expression" dxfId="2276" priority="28">
      <formula>$G$30=$F$30</formula>
    </cfRule>
  </conditionalFormatting>
  <conditionalFormatting sqref="C31:F31">
    <cfRule type="expression" dxfId="2275" priority="27">
      <formula>$G$31=$F$31</formula>
    </cfRule>
  </conditionalFormatting>
  <conditionalFormatting sqref="C43:F43">
    <cfRule type="expression" dxfId="2274" priority="25">
      <formula>$G$43=$F$43</formula>
    </cfRule>
  </conditionalFormatting>
  <conditionalFormatting sqref="C44:F44">
    <cfRule type="expression" dxfId="2273" priority="24">
      <formula>$G$44=$F$44</formula>
    </cfRule>
  </conditionalFormatting>
  <conditionalFormatting sqref="C45:F47">
    <cfRule type="expression" dxfId="2272" priority="23">
      <formula>$G$45=$F$45</formula>
    </cfRule>
  </conditionalFormatting>
  <conditionalFormatting sqref="D84">
    <cfRule type="expression" dxfId="2271" priority="8">
      <formula>$G$85=$F$85</formula>
    </cfRule>
  </conditionalFormatting>
  <conditionalFormatting sqref="D74:E75 B75:C75 F75">
    <cfRule type="expression" dxfId="2270" priority="9">
      <formula>$G$75=$F$75</formula>
    </cfRule>
  </conditionalFormatting>
  <conditionalFormatting sqref="D58:F58">
    <cfRule type="expression" dxfId="2269" priority="21">
      <formula>$G$58=$F$58</formula>
    </cfRule>
  </conditionalFormatting>
  <conditionalFormatting sqref="D59:F59">
    <cfRule type="expression" dxfId="2268" priority="20">
      <formula>$G$59=$F$59</formula>
    </cfRule>
  </conditionalFormatting>
  <conditionalFormatting sqref="D60:F60">
    <cfRule type="expression" dxfId="2267" priority="19">
      <formula>$G$60=$F$60</formula>
    </cfRule>
  </conditionalFormatting>
  <conditionalFormatting sqref="D83:F83">
    <cfRule type="expression" dxfId="2266" priority="7">
      <formula>$G$83=$F$83</formula>
    </cfRule>
  </conditionalFormatting>
  <conditionalFormatting sqref="D84:F84">
    <cfRule type="expression" dxfId="2265" priority="6">
      <formula>$G$84=$F$84</formula>
    </cfRule>
  </conditionalFormatting>
  <conditionalFormatting sqref="E115 G115">
    <cfRule type="expression" dxfId="2264" priority="4">
      <formula>$L115&gt;1</formula>
    </cfRule>
    <cfRule type="expression" dxfId="2263" priority="2">
      <formula>$L115&lt;1</formula>
    </cfRule>
  </conditionalFormatting>
  <conditionalFormatting sqref="E85:F85">
    <cfRule type="expression" dxfId="2262" priority="5">
      <formula>$G$85=$F$85</formula>
    </cfRule>
  </conditionalFormatting>
  <conditionalFormatting sqref="F57">
    <cfRule type="expression" dxfId="2261" priority="22">
      <formula>$G$57=$F$57</formula>
    </cfRule>
  </conditionalFormatting>
  <conditionalFormatting sqref="G91">
    <cfRule type="expression" dxfId="2260" priority="37">
      <formula>$G$91&gt;11</formula>
    </cfRule>
  </conditionalFormatting>
  <conditionalFormatting sqref="G91:G92">
    <cfRule type="expression" dxfId="2259" priority="35">
      <formula>$G$91&lt;5</formula>
    </cfRule>
  </conditionalFormatting>
  <conditionalFormatting sqref="M91:M92">
    <cfRule type="expression" dxfId="2258" priority="36">
      <formula>#REF!&gt;150</formula>
    </cfRule>
  </conditionalFormatting>
  <hyperlinks>
    <hyperlink ref="B140" location="'TABLE DES MATIERES'!A1" display="Retour à l'index" xr:uid="{56FD967B-F25C-4B6E-A0BD-AE245E9293A6}"/>
    <hyperlink ref="B6" location="'TABLE DES MATIERES'!A1" display="Retour à l'index" xr:uid="{1A74882F-9B6A-43EF-BF93-3FCFD5F9720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B1DA-2C3E-4346-98D4-D1B418EAFAF5}">
  <dimension ref="A1:M550"/>
  <sheetViews>
    <sheetView zoomScale="84" zoomScaleNormal="84" workbookViewId="0">
      <selection activeCell="B14" sqref="B14:E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VLOOKUP(G94,Tableau14619485479[],3)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257" priority="38">
      <formula>#REF!=#REF!</formula>
    </cfRule>
  </conditionalFormatting>
  <conditionalFormatting sqref="B14">
    <cfRule type="expression" dxfId="2256" priority="17">
      <formula>#REF!=#REF!</formula>
    </cfRule>
  </conditionalFormatting>
  <conditionalFormatting sqref="B28">
    <cfRule type="expression" dxfId="2255" priority="16">
      <formula>#REF!=#REF!</formula>
    </cfRule>
  </conditionalFormatting>
  <conditionalFormatting sqref="B42">
    <cfRule type="expression" dxfId="2254" priority="15">
      <formula>#REF!=#REF!</formula>
    </cfRule>
  </conditionalFormatting>
  <conditionalFormatting sqref="B57">
    <cfRule type="expression" dxfId="2253" priority="14">
      <formula>#REF!=#REF!</formula>
    </cfRule>
  </conditionalFormatting>
  <conditionalFormatting sqref="B72">
    <cfRule type="expression" dxfId="2252" priority="13">
      <formula>#REF!=#REF!</formula>
    </cfRule>
  </conditionalFormatting>
  <conditionalFormatting sqref="B74:C74 F74 D74:E75">
    <cfRule type="expression" dxfId="2251" priority="10">
      <formula>$G$74=$F$74</formula>
    </cfRule>
  </conditionalFormatting>
  <conditionalFormatting sqref="B14:F14">
    <cfRule type="expression" dxfId="2250" priority="34">
      <formula>$G$14=$F$14</formula>
    </cfRule>
  </conditionalFormatting>
  <conditionalFormatting sqref="B28:F28">
    <cfRule type="expression" dxfId="2249" priority="30">
      <formula>$G$28=$F$28</formula>
    </cfRule>
  </conditionalFormatting>
  <conditionalFormatting sqref="B42:F42">
    <cfRule type="expression" dxfId="2248" priority="26">
      <formula>$G$42=$F$42</formula>
    </cfRule>
  </conditionalFormatting>
  <conditionalFormatting sqref="B72:F72">
    <cfRule type="expression" dxfId="2247" priority="12">
      <formula>$G$72=$F$72</formula>
    </cfRule>
  </conditionalFormatting>
  <conditionalFormatting sqref="B73:F73">
    <cfRule type="expression" dxfId="2246" priority="11">
      <formula>$G$73=$F$73</formula>
    </cfRule>
  </conditionalFormatting>
  <conditionalFormatting sqref="C15 D16:F16">
    <cfRule type="expression" dxfId="2245" priority="32">
      <formula>$G$16=$F$16</formula>
    </cfRule>
  </conditionalFormatting>
  <conditionalFormatting sqref="C116">
    <cfRule type="expression" dxfId="2244" priority="1">
      <formula>$L115&gt;1</formula>
    </cfRule>
    <cfRule type="expression" dxfId="2243" priority="3">
      <formula>$L115&lt;1</formula>
    </cfRule>
  </conditionalFormatting>
  <conditionalFormatting sqref="C29:E31">
    <cfRule type="expression" dxfId="2242" priority="18">
      <formula>#REF!=#REF!</formula>
    </cfRule>
  </conditionalFormatting>
  <conditionalFormatting sqref="C15:F15">
    <cfRule type="expression" dxfId="2241" priority="33">
      <formula>$G$15=$F$15</formula>
    </cfRule>
  </conditionalFormatting>
  <conditionalFormatting sqref="C17:F17">
    <cfRule type="expression" dxfId="2240" priority="31">
      <formula>$G$17=$F$17</formula>
    </cfRule>
  </conditionalFormatting>
  <conditionalFormatting sqref="C29:F29">
    <cfRule type="expression" dxfId="2239" priority="29">
      <formula>$G$29=$F$29</formula>
    </cfRule>
  </conditionalFormatting>
  <conditionalFormatting sqref="C30:F30">
    <cfRule type="expression" dxfId="2238" priority="28">
      <formula>$G$30=$F$30</formula>
    </cfRule>
  </conditionalFormatting>
  <conditionalFormatting sqref="C31:F31">
    <cfRule type="expression" dxfId="2237" priority="27">
      <formula>$G$31=$F$31</formula>
    </cfRule>
  </conditionalFormatting>
  <conditionalFormatting sqref="C43:F43">
    <cfRule type="expression" dxfId="2236" priority="25">
      <formula>$G$43=$F$43</formula>
    </cfRule>
  </conditionalFormatting>
  <conditionalFormatting sqref="C44:F44">
    <cfRule type="expression" dxfId="2235" priority="24">
      <formula>$G$44=$F$44</formula>
    </cfRule>
  </conditionalFormatting>
  <conditionalFormatting sqref="C45:F47">
    <cfRule type="expression" dxfId="2234" priority="23">
      <formula>$G$45=$F$45</formula>
    </cfRule>
  </conditionalFormatting>
  <conditionalFormatting sqref="D84">
    <cfRule type="expression" dxfId="2233" priority="8">
      <formula>$G$85=$F$85</formula>
    </cfRule>
  </conditionalFormatting>
  <conditionalFormatting sqref="D74:E75 B75:C75 F75">
    <cfRule type="expression" dxfId="2232" priority="9">
      <formula>$G$75=$F$75</formula>
    </cfRule>
  </conditionalFormatting>
  <conditionalFormatting sqref="D58:F58">
    <cfRule type="expression" dxfId="2231" priority="21">
      <formula>$G$58=$F$58</formula>
    </cfRule>
  </conditionalFormatting>
  <conditionalFormatting sqref="D59:F59">
    <cfRule type="expression" dxfId="2230" priority="20">
      <formula>$G$59=$F$59</formula>
    </cfRule>
  </conditionalFormatting>
  <conditionalFormatting sqref="D60:F60">
    <cfRule type="expression" dxfId="2229" priority="19">
      <formula>$G$60=$F$60</formula>
    </cfRule>
  </conditionalFormatting>
  <conditionalFormatting sqref="D83:F83">
    <cfRule type="expression" dxfId="2228" priority="7">
      <formula>$G$83=$F$83</formula>
    </cfRule>
  </conditionalFormatting>
  <conditionalFormatting sqref="D84:F84">
    <cfRule type="expression" dxfId="2227" priority="6">
      <formula>$G$84=$F$84</formula>
    </cfRule>
  </conditionalFormatting>
  <conditionalFormatting sqref="E115 G115">
    <cfRule type="expression" dxfId="2226" priority="2">
      <formula>$L115&lt;1</formula>
    </cfRule>
    <cfRule type="expression" dxfId="2225" priority="4">
      <formula>$L115&gt;1</formula>
    </cfRule>
  </conditionalFormatting>
  <conditionalFormatting sqref="E85:F85">
    <cfRule type="expression" dxfId="2224" priority="5">
      <formula>$G$85=$F$85</formula>
    </cfRule>
  </conditionalFormatting>
  <conditionalFormatting sqref="F57">
    <cfRule type="expression" dxfId="2223" priority="22">
      <formula>$G$57=$F$57</formula>
    </cfRule>
  </conditionalFormatting>
  <conditionalFormatting sqref="G91">
    <cfRule type="expression" dxfId="2222" priority="37">
      <formula>$G$91&gt;11</formula>
    </cfRule>
  </conditionalFormatting>
  <conditionalFormatting sqref="G91:G92">
    <cfRule type="expression" dxfId="2221" priority="35">
      <formula>$G$91&lt;5</formula>
    </cfRule>
  </conditionalFormatting>
  <conditionalFormatting sqref="M91:M92">
    <cfRule type="expression" dxfId="2220" priority="36">
      <formula>#REF!&gt;150</formula>
    </cfRule>
  </conditionalFormatting>
  <hyperlinks>
    <hyperlink ref="B140" location="'TABLE DES MATIERES'!A1" display="Retour à l'index" xr:uid="{45FE61BC-4DAE-4F81-85C9-00866CA91806}"/>
    <hyperlink ref="B6" location="'TABLE DES MATIERES'!A1" display="Retour à l'index" xr:uid="{7CA8C793-B42C-49B4-B618-F62C89A128F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7D08-F86C-4361-A019-C72CB8D8B0CC}">
  <dimension ref="A1:M550"/>
  <sheetViews>
    <sheetView zoomScale="84" zoomScaleNormal="84" workbookViewId="0">
      <selection activeCell="B10" sqref="B10: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VLOOKUP(G94,Tableau14619485460[],3)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E115:F116"/>
    <mergeCell ref="G115:G116"/>
    <mergeCell ref="B120:F120"/>
    <mergeCell ref="B103:C103"/>
    <mergeCell ref="E103:F103"/>
    <mergeCell ref="E107:F107"/>
    <mergeCell ref="E108:F108"/>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219" priority="38">
      <formula>#REF!=#REF!</formula>
    </cfRule>
  </conditionalFormatting>
  <conditionalFormatting sqref="B14">
    <cfRule type="expression" dxfId="2218" priority="17">
      <formula>#REF!=#REF!</formula>
    </cfRule>
  </conditionalFormatting>
  <conditionalFormatting sqref="B28">
    <cfRule type="expression" dxfId="2217" priority="16">
      <formula>#REF!=#REF!</formula>
    </cfRule>
  </conditionalFormatting>
  <conditionalFormatting sqref="B42">
    <cfRule type="expression" dxfId="2216" priority="15">
      <formula>#REF!=#REF!</formula>
    </cfRule>
  </conditionalFormatting>
  <conditionalFormatting sqref="B57">
    <cfRule type="expression" dxfId="2215" priority="14">
      <formula>#REF!=#REF!</formula>
    </cfRule>
  </conditionalFormatting>
  <conditionalFormatting sqref="B72">
    <cfRule type="expression" dxfId="2214" priority="13">
      <formula>#REF!=#REF!</formula>
    </cfRule>
  </conditionalFormatting>
  <conditionalFormatting sqref="B74:C74 F74 D74:E75">
    <cfRule type="expression" dxfId="2213" priority="10">
      <formula>$G$74=$F$74</formula>
    </cfRule>
  </conditionalFormatting>
  <conditionalFormatting sqref="B14:F14">
    <cfRule type="expression" dxfId="2212" priority="34">
      <formula>$G$14=$F$14</formula>
    </cfRule>
  </conditionalFormatting>
  <conditionalFormatting sqref="B28:F28">
    <cfRule type="expression" dxfId="2211" priority="30">
      <formula>$G$28=$F$28</formula>
    </cfRule>
  </conditionalFormatting>
  <conditionalFormatting sqref="B42:F42">
    <cfRule type="expression" dxfId="2210" priority="26">
      <formula>$G$42=$F$42</formula>
    </cfRule>
  </conditionalFormatting>
  <conditionalFormatting sqref="B72:F72">
    <cfRule type="expression" dxfId="2209" priority="12">
      <formula>$G$72=$F$72</formula>
    </cfRule>
  </conditionalFormatting>
  <conditionalFormatting sqref="B73:F73">
    <cfRule type="expression" dxfId="2208" priority="11">
      <formula>$G$73=$F$73</formula>
    </cfRule>
  </conditionalFormatting>
  <conditionalFormatting sqref="C15 D16:F16">
    <cfRule type="expression" dxfId="2207" priority="32">
      <formula>$G$16=$F$16</formula>
    </cfRule>
  </conditionalFormatting>
  <conditionalFormatting sqref="C116">
    <cfRule type="expression" dxfId="2206" priority="1">
      <formula>$L115&gt;1</formula>
    </cfRule>
    <cfRule type="expression" dxfId="2205" priority="3">
      <formula>$L115&lt;1</formula>
    </cfRule>
  </conditionalFormatting>
  <conditionalFormatting sqref="C29:E31">
    <cfRule type="expression" dxfId="2204" priority="18">
      <formula>#REF!=#REF!</formula>
    </cfRule>
  </conditionalFormatting>
  <conditionalFormatting sqref="C15:F15">
    <cfRule type="expression" dxfId="2203" priority="33">
      <formula>$G$15=$F$15</formula>
    </cfRule>
  </conditionalFormatting>
  <conditionalFormatting sqref="C17:F17">
    <cfRule type="expression" dxfId="2202" priority="31">
      <formula>$G$17=$F$17</formula>
    </cfRule>
  </conditionalFormatting>
  <conditionalFormatting sqref="C29:F29">
    <cfRule type="expression" dxfId="2201" priority="29">
      <formula>$G$29=$F$29</formula>
    </cfRule>
  </conditionalFormatting>
  <conditionalFormatting sqref="C30:F30">
    <cfRule type="expression" dxfId="2200" priority="28">
      <formula>$G$30=$F$30</formula>
    </cfRule>
  </conditionalFormatting>
  <conditionalFormatting sqref="C31:F31">
    <cfRule type="expression" dxfId="2199" priority="27">
      <formula>$G$31=$F$31</formula>
    </cfRule>
  </conditionalFormatting>
  <conditionalFormatting sqref="C43:F43">
    <cfRule type="expression" dxfId="2198" priority="25">
      <formula>$G$43=$F$43</formula>
    </cfRule>
  </conditionalFormatting>
  <conditionalFormatting sqref="C44:F44">
    <cfRule type="expression" dxfId="2197" priority="24">
      <formula>$G$44=$F$44</formula>
    </cfRule>
  </conditionalFormatting>
  <conditionalFormatting sqref="C45:F47">
    <cfRule type="expression" dxfId="2196" priority="23">
      <formula>$G$45=$F$45</formula>
    </cfRule>
  </conditionalFormatting>
  <conditionalFormatting sqref="D84">
    <cfRule type="expression" dxfId="2195" priority="8">
      <formula>$G$85=$F$85</formula>
    </cfRule>
  </conditionalFormatting>
  <conditionalFormatting sqref="D74:E75 B75:C75 F75">
    <cfRule type="expression" dxfId="2194" priority="9">
      <formula>$G$75=$F$75</formula>
    </cfRule>
  </conditionalFormatting>
  <conditionalFormatting sqref="D58:F58">
    <cfRule type="expression" dxfId="2193" priority="21">
      <formula>$G$58=$F$58</formula>
    </cfRule>
  </conditionalFormatting>
  <conditionalFormatting sqref="D59:F59">
    <cfRule type="expression" dxfId="2192" priority="20">
      <formula>$G$59=$F$59</formula>
    </cfRule>
  </conditionalFormatting>
  <conditionalFormatting sqref="D60:F60">
    <cfRule type="expression" dxfId="2191" priority="19">
      <formula>$G$60=$F$60</formula>
    </cfRule>
  </conditionalFormatting>
  <conditionalFormatting sqref="D83:F83">
    <cfRule type="expression" dxfId="2190" priority="7">
      <formula>$G$83=$F$83</formula>
    </cfRule>
  </conditionalFormatting>
  <conditionalFormatting sqref="D84:F84">
    <cfRule type="expression" dxfId="2189" priority="6">
      <formula>$G$84=$F$84</formula>
    </cfRule>
  </conditionalFormatting>
  <conditionalFormatting sqref="E115 G115">
    <cfRule type="expression" dxfId="2188" priority="2">
      <formula>$L115&lt;1</formula>
    </cfRule>
    <cfRule type="expression" dxfId="2187" priority="4">
      <formula>$L115&gt;1</formula>
    </cfRule>
  </conditionalFormatting>
  <conditionalFormatting sqref="E85:F85">
    <cfRule type="expression" dxfId="2186" priority="5">
      <formula>$G$85=$F$85</formula>
    </cfRule>
  </conditionalFormatting>
  <conditionalFormatting sqref="F57">
    <cfRule type="expression" dxfId="2185" priority="22">
      <formula>$G$57=$F$57</formula>
    </cfRule>
  </conditionalFormatting>
  <conditionalFormatting sqref="G91">
    <cfRule type="expression" dxfId="2184" priority="37">
      <formula>$G$91&gt;11</formula>
    </cfRule>
  </conditionalFormatting>
  <conditionalFormatting sqref="G91:G92">
    <cfRule type="expression" dxfId="2183" priority="35">
      <formula>$G$91&lt;5</formula>
    </cfRule>
  </conditionalFormatting>
  <conditionalFormatting sqref="M91:M92">
    <cfRule type="expression" dxfId="2182" priority="36">
      <formula>#REF!&gt;150</formula>
    </cfRule>
  </conditionalFormatting>
  <hyperlinks>
    <hyperlink ref="B140" location="'TABLE DES MATIERES'!A1" display="Retour à l'index" xr:uid="{484F1D4A-E5A3-4D2D-B45B-541DCACDA238}"/>
    <hyperlink ref="B6" location="'TABLE DES MATIERES'!A1" display="Retour à l'index" xr:uid="{63C86878-1FA7-4518-ADB3-DFFA00DCF3D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B300-2452-427E-9835-0229A1DB670E}">
  <sheetPr codeName="Feuil20"/>
  <dimension ref="A1:M550"/>
  <sheetViews>
    <sheetView zoomScale="84" zoomScaleNormal="84" workbookViewId="0">
      <selection activeCell="C7" sqref="C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VLOOKUP(G94,Tableau1461942[],3)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15:F116"/>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2181" priority="38">
      <formula>#REF!=#REF!</formula>
    </cfRule>
  </conditionalFormatting>
  <conditionalFormatting sqref="B14">
    <cfRule type="expression" dxfId="2180" priority="17">
      <formula>#REF!=#REF!</formula>
    </cfRule>
  </conditionalFormatting>
  <conditionalFormatting sqref="B28">
    <cfRule type="expression" dxfId="2179" priority="16">
      <formula>#REF!=#REF!</formula>
    </cfRule>
  </conditionalFormatting>
  <conditionalFormatting sqref="B57">
    <cfRule type="expression" dxfId="2178" priority="14">
      <formula>#REF!=#REF!</formula>
    </cfRule>
  </conditionalFormatting>
  <conditionalFormatting sqref="B72">
    <cfRule type="expression" dxfId="2177" priority="13">
      <formula>#REF!=#REF!</formula>
    </cfRule>
  </conditionalFormatting>
  <conditionalFormatting sqref="B74:C74 F74 D74:E75">
    <cfRule type="expression" dxfId="2176" priority="10">
      <formula>$G$74=$F$74</formula>
    </cfRule>
  </conditionalFormatting>
  <conditionalFormatting sqref="B14:F14">
    <cfRule type="expression" dxfId="2175" priority="34">
      <formula>$G$14=$F$14</formula>
    </cfRule>
  </conditionalFormatting>
  <conditionalFormatting sqref="B28:F28">
    <cfRule type="expression" dxfId="2174" priority="30">
      <formula>$G$28=$F$28</formula>
    </cfRule>
  </conditionalFormatting>
  <conditionalFormatting sqref="B42:F42">
    <cfRule type="expression" dxfId="2173" priority="26">
      <formula>$G$42=$F$42</formula>
    </cfRule>
  </conditionalFormatting>
  <conditionalFormatting sqref="B72:F72">
    <cfRule type="expression" dxfId="2172" priority="12">
      <formula>$G$72=$F$72</formula>
    </cfRule>
  </conditionalFormatting>
  <conditionalFormatting sqref="B73:F73">
    <cfRule type="expression" dxfId="2171" priority="11">
      <formula>$G$73=$F$73</formula>
    </cfRule>
  </conditionalFormatting>
  <conditionalFormatting sqref="C15 D16:F16">
    <cfRule type="expression" dxfId="2170" priority="32">
      <formula>$G$16=$F$16</formula>
    </cfRule>
  </conditionalFormatting>
  <conditionalFormatting sqref="C116">
    <cfRule type="expression" dxfId="2169" priority="1">
      <formula>$L115&gt;1</formula>
    </cfRule>
    <cfRule type="expression" dxfId="2168" priority="3">
      <formula>$L115&lt;1</formula>
    </cfRule>
  </conditionalFormatting>
  <conditionalFormatting sqref="C29:E31">
    <cfRule type="expression" dxfId="2167" priority="18">
      <formula>#REF!=#REF!</formula>
    </cfRule>
  </conditionalFormatting>
  <conditionalFormatting sqref="C15:F15">
    <cfRule type="expression" dxfId="2166" priority="33">
      <formula>$G$15=$F$15</formula>
    </cfRule>
  </conditionalFormatting>
  <conditionalFormatting sqref="C17:F17">
    <cfRule type="expression" dxfId="2165" priority="31">
      <formula>$G$17=$F$17</formula>
    </cfRule>
  </conditionalFormatting>
  <conditionalFormatting sqref="C29:F29">
    <cfRule type="expression" dxfId="2164" priority="29">
      <formula>$G$29=$F$29</formula>
    </cfRule>
  </conditionalFormatting>
  <conditionalFormatting sqref="C30:F30">
    <cfRule type="expression" dxfId="2163" priority="28">
      <formula>$G$30=$F$30</formula>
    </cfRule>
  </conditionalFormatting>
  <conditionalFormatting sqref="C31:F31">
    <cfRule type="expression" dxfId="2162" priority="27">
      <formula>$G$31=$F$31</formula>
    </cfRule>
  </conditionalFormatting>
  <conditionalFormatting sqref="C43:F43">
    <cfRule type="expression" dxfId="2161" priority="25">
      <formula>$G$43=$F$43</formula>
    </cfRule>
  </conditionalFormatting>
  <conditionalFormatting sqref="C44:F44">
    <cfRule type="expression" dxfId="2160" priority="24">
      <formula>$G$44=$F$44</formula>
    </cfRule>
  </conditionalFormatting>
  <conditionalFormatting sqref="C45:F47">
    <cfRule type="expression" dxfId="2159" priority="23">
      <formula>$G$45=$F$45</formula>
    </cfRule>
  </conditionalFormatting>
  <conditionalFormatting sqref="D84">
    <cfRule type="expression" dxfId="2158" priority="8">
      <formula>$G$85=$F$85</formula>
    </cfRule>
  </conditionalFormatting>
  <conditionalFormatting sqref="D74:E75 B75:C75 F75">
    <cfRule type="expression" dxfId="2157" priority="9">
      <formula>$G$75=$F$75</formula>
    </cfRule>
  </conditionalFormatting>
  <conditionalFormatting sqref="D58:F58">
    <cfRule type="expression" dxfId="2156" priority="21">
      <formula>$G$58=$F$58</formula>
    </cfRule>
  </conditionalFormatting>
  <conditionalFormatting sqref="D59:F59">
    <cfRule type="expression" dxfId="2155" priority="20">
      <formula>$G$59=$F$59</formula>
    </cfRule>
  </conditionalFormatting>
  <conditionalFormatting sqref="D60:F60">
    <cfRule type="expression" dxfId="2154" priority="19">
      <formula>$G$60=$F$60</formula>
    </cfRule>
  </conditionalFormatting>
  <conditionalFormatting sqref="D83:F83">
    <cfRule type="expression" dxfId="2153" priority="7">
      <formula>$G$83=$F$83</formula>
    </cfRule>
  </conditionalFormatting>
  <conditionalFormatting sqref="D84:F84">
    <cfRule type="expression" dxfId="2152" priority="6">
      <formula>$G$84=$F$84</formula>
    </cfRule>
  </conditionalFormatting>
  <conditionalFormatting sqref="E115 G115">
    <cfRule type="expression" dxfId="2151" priority="2">
      <formula>$L115&lt;1</formula>
    </cfRule>
    <cfRule type="expression" dxfId="2150" priority="4">
      <formula>$L115&gt;1</formula>
    </cfRule>
  </conditionalFormatting>
  <conditionalFormatting sqref="E85:F85">
    <cfRule type="expression" dxfId="2149" priority="5">
      <formula>$G$85=$F$85</formula>
    </cfRule>
  </conditionalFormatting>
  <conditionalFormatting sqref="F57">
    <cfRule type="expression" dxfId="2148" priority="22">
      <formula>$G$57=$F$57</formula>
    </cfRule>
  </conditionalFormatting>
  <conditionalFormatting sqref="G91">
    <cfRule type="expression" dxfId="2147" priority="37">
      <formula>$G$91&gt;11</formula>
    </cfRule>
  </conditionalFormatting>
  <conditionalFormatting sqref="G91:G92">
    <cfRule type="expression" dxfId="2146" priority="35">
      <formula>$G$91&lt;5</formula>
    </cfRule>
  </conditionalFormatting>
  <conditionalFormatting sqref="M91:M92">
    <cfRule type="expression" dxfId="2145" priority="36">
      <formula>#REF!&gt;150</formula>
    </cfRule>
  </conditionalFormatting>
  <hyperlinks>
    <hyperlink ref="B140" location="'TABLE DES MATIERES'!A1" display="Retour à l'index" xr:uid="{B194AA18-323E-4690-B294-7AD650CD8761}"/>
    <hyperlink ref="B6" location="'TABLE DES MATIERES'!A1" display="Retour à l'index" xr:uid="{08C1F140-FC83-415F-ABC3-827659AC876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0F44-D497-4BD8-A52E-16704D761F57}">
  <sheetPr codeName="Feuil21"/>
  <dimension ref="A1:M550"/>
  <sheetViews>
    <sheetView zoomScale="84" zoomScaleNormal="84" workbookViewId="0">
      <selection activeCell="C15" sqref="C15:C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6" spans="4:13" ht="16.5" customHeight="1" x14ac:dyDescent="0.25"/>
    <row r="71" spans="4:13" ht="15.95" customHeight="1" x14ac:dyDescent="0.3">
      <c r="D71" s="30"/>
      <c r="E71" s="198" t="s">
        <v>107</v>
      </c>
      <c r="F71" s="198"/>
      <c r="G71" s="191">
        <v>5</v>
      </c>
      <c r="H71" s="22"/>
      <c r="I71" s="22"/>
      <c r="J71" s="22"/>
      <c r="K71" s="22"/>
      <c r="L71">
        <f>SUM(G1:G70)</f>
        <v>0</v>
      </c>
      <c r="M71" s="192">
        <f>IF(G71="","",150-((G71-5)*25))</f>
        <v>150</v>
      </c>
    </row>
    <row r="72" spans="4:13" ht="18.75" x14ac:dyDescent="0.3">
      <c r="D72" s="30"/>
      <c r="E72" s="198"/>
      <c r="F72" s="198"/>
      <c r="G72" s="191"/>
      <c r="H72" s="22"/>
      <c r="I72" s="22"/>
      <c r="J72" s="22"/>
      <c r="K72" s="22"/>
      <c r="L72" s="22"/>
      <c r="M72" s="192"/>
    </row>
    <row r="73" spans="4:13" ht="18.75" x14ac:dyDescent="0.3">
      <c r="D73" s="30"/>
      <c r="E73" s="30"/>
      <c r="F73" s="30"/>
    </row>
    <row r="74" spans="4:13" ht="24.6" customHeight="1" x14ac:dyDescent="0.35">
      <c r="D74" s="199" t="s">
        <v>108</v>
      </c>
      <c r="E74" s="199"/>
      <c r="F74" s="30"/>
      <c r="G74" s="73"/>
      <c r="M74">
        <f>VLOOKUP(G74,Tableau1461516[],3)</f>
        <v>0</v>
      </c>
    </row>
    <row r="75" spans="4:13" x14ac:dyDescent="0.25">
      <c r="E75" s="12"/>
    </row>
    <row r="76" spans="4:13" x14ac:dyDescent="0.25">
      <c r="E76" s="14"/>
      <c r="F76" s="15"/>
      <c r="G76" s="15"/>
    </row>
    <row r="77" spans="4:13" x14ac:dyDescent="0.25">
      <c r="E77" s="14"/>
      <c r="F77" s="15"/>
      <c r="G77" s="15"/>
    </row>
    <row r="78" spans="4:13" ht="18.75" x14ac:dyDescent="0.3">
      <c r="E78" s="23" t="s">
        <v>388</v>
      </c>
      <c r="F78" s="24"/>
      <c r="G78" s="25">
        <v>880</v>
      </c>
    </row>
    <row r="79" spans="4:13" ht="18.75" x14ac:dyDescent="0.3">
      <c r="E79" s="23" t="s">
        <v>136</v>
      </c>
      <c r="F79" s="24"/>
      <c r="G79" s="25">
        <f>PtCongPay</f>
        <v>150</v>
      </c>
    </row>
    <row r="80" spans="4:13" ht="18.75" x14ac:dyDescent="0.3">
      <c r="E80" s="23" t="s">
        <v>137</v>
      </c>
      <c r="F80" s="24"/>
      <c r="G80" s="122">
        <f>(INDICcatég+PtCongPay)*PourcentCPay</f>
        <v>0</v>
      </c>
    </row>
    <row r="81" spans="2:12" ht="18.75" x14ac:dyDescent="0.3">
      <c r="E81" s="23" t="s">
        <v>138</v>
      </c>
      <c r="F81" s="24"/>
      <c r="G81" s="25">
        <f>PointAutreCClassant</f>
        <v>0</v>
      </c>
    </row>
    <row r="82" spans="2:12" ht="21" x14ac:dyDescent="0.35">
      <c r="B82" s="267" t="s">
        <v>407</v>
      </c>
      <c r="C82" s="267"/>
      <c r="E82" s="23"/>
      <c r="F82" s="24"/>
      <c r="G82" s="25"/>
    </row>
    <row r="83" spans="2:12" ht="23.25" x14ac:dyDescent="0.35">
      <c r="B83" s="254" t="s">
        <v>391</v>
      </c>
      <c r="C83" s="254"/>
      <c r="E83" s="257" t="s">
        <v>394</v>
      </c>
      <c r="F83" s="258"/>
      <c r="G83" s="73"/>
    </row>
    <row r="84" spans="2:12" ht="23.25" x14ac:dyDescent="0.35">
      <c r="B84" s="106" t="s">
        <v>392</v>
      </c>
      <c r="C84" s="118"/>
      <c r="E84" s="257" t="s">
        <v>404</v>
      </c>
      <c r="F84" s="259"/>
      <c r="G84" s="71"/>
    </row>
    <row r="85" spans="2:12" ht="23.25" x14ac:dyDescent="0.35">
      <c r="B85" s="106" t="s">
        <v>406</v>
      </c>
      <c r="C85" s="124">
        <f>C84/G101</f>
        <v>0</v>
      </c>
      <c r="E85" s="257" t="s">
        <v>405</v>
      </c>
      <c r="F85" s="259"/>
      <c r="G85" s="71"/>
    </row>
    <row r="86" spans="2:12" ht="18.95" customHeight="1" x14ac:dyDescent="0.3">
      <c r="E86" s="257" t="s">
        <v>400</v>
      </c>
      <c r="F86" s="259"/>
      <c r="G86" s="71"/>
    </row>
    <row r="87" spans="2:12" ht="18.95" customHeight="1" x14ac:dyDescent="0.3">
      <c r="E87" s="257" t="s">
        <v>400</v>
      </c>
      <c r="F87" s="259"/>
      <c r="G87" s="71"/>
    </row>
    <row r="88" spans="2:12" ht="18.95" customHeight="1" x14ac:dyDescent="0.25">
      <c r="E88" s="203" t="s">
        <v>393</v>
      </c>
      <c r="F88" s="255"/>
      <c r="G88" s="107">
        <f>SUM(G83:G85)</f>
        <v>0</v>
      </c>
    </row>
    <row r="89" spans="2:12" ht="18.95" customHeight="1" x14ac:dyDescent="0.25"/>
    <row r="90" spans="2:12" ht="18.95" customHeight="1" x14ac:dyDescent="0.25"/>
    <row r="91" spans="2:12" ht="18.95" customHeight="1" x14ac:dyDescent="0.25">
      <c r="E91" s="115"/>
      <c r="F91" s="115"/>
    </row>
    <row r="92" spans="2:12" ht="18.95" customHeight="1" x14ac:dyDescent="0.25"/>
    <row r="93" spans="2:12" ht="18.95" customHeight="1" x14ac:dyDescent="0.35">
      <c r="B93" s="256" t="s">
        <v>409</v>
      </c>
      <c r="C93" s="256"/>
      <c r="D93" s="256"/>
      <c r="E93" s="256"/>
      <c r="F93" s="256"/>
      <c r="G93" s="256"/>
    </row>
    <row r="94" spans="2:12" ht="56.45" customHeight="1" x14ac:dyDescent="0.3">
      <c r="B94" s="120" t="s">
        <v>395</v>
      </c>
      <c r="C94" s="117"/>
      <c r="E94" s="119" t="s">
        <v>397</v>
      </c>
      <c r="F94" s="116"/>
      <c r="G94" s="114">
        <f>INDICcatég+PointCPay+PointAutreCClassant+PointAnciennete+G88</f>
        <v>1030</v>
      </c>
    </row>
    <row r="95" spans="2:12" ht="40.5" customHeight="1" x14ac:dyDescent="0.25">
      <c r="B95" s="112" t="s">
        <v>399</v>
      </c>
      <c r="C95" s="121">
        <f>C94*12/G101</f>
        <v>0</v>
      </c>
      <c r="E95" s="260" t="s">
        <v>396</v>
      </c>
      <c r="F95" s="260"/>
      <c r="G95" s="261"/>
      <c r="L95" s="109">
        <f>C95-G94</f>
        <v>-1030</v>
      </c>
    </row>
    <row r="96" spans="2:12" ht="55.5" customHeight="1" x14ac:dyDescent="0.35">
      <c r="B96" s="111" t="s">
        <v>398</v>
      </c>
      <c r="C96" s="110" t="str">
        <f>IF($L95&gt;1, $L95,"non concerné.e" )</f>
        <v>non concerné.e</v>
      </c>
      <c r="E96" s="260"/>
      <c r="F96" s="260"/>
      <c r="G96" s="262"/>
    </row>
    <row r="97" spans="2:7" ht="48.6" customHeight="1" x14ac:dyDescent="0.25"/>
    <row r="98" spans="2:7" ht="48" customHeight="1" x14ac:dyDescent="0.25"/>
    <row r="99" spans="2:7" ht="48" customHeight="1" thickBot="1" x14ac:dyDescent="0.3"/>
    <row r="100" spans="2:7" ht="33.6" customHeight="1" thickTop="1" thickBot="1" x14ac:dyDescent="0.3">
      <c r="B100" s="268" t="s">
        <v>401</v>
      </c>
      <c r="C100" s="269"/>
      <c r="D100" s="269"/>
      <c r="E100" s="269"/>
      <c r="F100" s="270"/>
      <c r="G100" s="123">
        <f>G95+G94</f>
        <v>1030</v>
      </c>
    </row>
    <row r="101" spans="2:7" ht="19.5" customHeight="1" thickTop="1" x14ac:dyDescent="0.25">
      <c r="D101" s="265" t="s">
        <v>135</v>
      </c>
      <c r="E101" s="265"/>
      <c r="F101" s="266"/>
      <c r="G101" s="113">
        <v>19.940000000000001</v>
      </c>
    </row>
    <row r="102" spans="2:7" ht="14.45" customHeight="1" x14ac:dyDescent="0.25">
      <c r="E102" s="14"/>
      <c r="F102" s="15"/>
      <c r="G102" s="15"/>
    </row>
    <row r="103" spans="2:7" ht="18.75" hidden="1" x14ac:dyDescent="0.3">
      <c r="E103" s="32" t="s">
        <v>113</v>
      </c>
    </row>
    <row r="104" spans="2:7" ht="23.45" hidden="1" customHeight="1" x14ac:dyDescent="0.35">
      <c r="D104" s="202" t="s">
        <v>114</v>
      </c>
      <c r="E104" s="202"/>
      <c r="F104" s="20"/>
      <c r="G104" s="74">
        <v>100</v>
      </c>
    </row>
    <row r="105" spans="2:7" ht="23.25" hidden="1" x14ac:dyDescent="0.35">
      <c r="C105" s="253" t="s">
        <v>402</v>
      </c>
      <c r="D105" s="253"/>
      <c r="E105" s="253"/>
      <c r="F105" s="20"/>
      <c r="G105" s="74">
        <v>100</v>
      </c>
    </row>
    <row r="107" spans="2:7" ht="23.25" x14ac:dyDescent="0.35">
      <c r="D107" s="195" t="s">
        <v>115</v>
      </c>
      <c r="E107" s="195"/>
      <c r="F107" s="27"/>
      <c r="G107" s="28">
        <f>G100*G101*G105%</f>
        <v>20538.2</v>
      </c>
    </row>
    <row r="108" spans="2:7" ht="23.25" x14ac:dyDescent="0.35">
      <c r="D108" s="195" t="s">
        <v>116</v>
      </c>
      <c r="E108" s="195"/>
      <c r="F108" s="27"/>
      <c r="G108" s="28">
        <f>G107/12</f>
        <v>1711.5166666666667</v>
      </c>
    </row>
    <row r="110" spans="2:7" ht="23.25" x14ac:dyDescent="0.35">
      <c r="C110" s="272" t="s">
        <v>408</v>
      </c>
      <c r="D110" s="272"/>
      <c r="E110" s="272"/>
      <c r="G110" s="75">
        <v>1</v>
      </c>
    </row>
    <row r="112" spans="2:7" ht="18.95" customHeight="1" x14ac:dyDescent="0.35">
      <c r="C112" s="205" t="s">
        <v>132</v>
      </c>
      <c r="D112" s="205"/>
      <c r="E112" s="205"/>
      <c r="F112" s="27"/>
      <c r="G112" s="28">
        <f>G107*G110</f>
        <v>20538.2</v>
      </c>
    </row>
    <row r="113" spans="2:7" ht="18.95" customHeight="1" x14ac:dyDescent="0.35">
      <c r="C113" s="205" t="s">
        <v>133</v>
      </c>
      <c r="D113" s="205"/>
      <c r="E113" s="205"/>
      <c r="F113" s="27"/>
      <c r="G113" s="28">
        <f>G112/12</f>
        <v>1711.5166666666667</v>
      </c>
    </row>
    <row r="115" spans="2:7" ht="23.25" x14ac:dyDescent="0.35">
      <c r="D115" s="206" t="s">
        <v>131</v>
      </c>
      <c r="E115" s="206"/>
      <c r="G115" s="75">
        <v>0.5</v>
      </c>
    </row>
    <row r="117" spans="2:7" ht="23.25" x14ac:dyDescent="0.35">
      <c r="B117" s="205" t="s">
        <v>134</v>
      </c>
      <c r="C117" s="205"/>
      <c r="D117" s="205"/>
      <c r="E117" s="205"/>
      <c r="F117" s="27"/>
      <c r="G117" s="28">
        <f>G112*G115</f>
        <v>10269.1</v>
      </c>
    </row>
    <row r="118" spans="2:7" ht="23.25" x14ac:dyDescent="0.35">
      <c r="B118" s="205" t="s">
        <v>403</v>
      </c>
      <c r="C118" s="205"/>
      <c r="D118" s="205"/>
      <c r="E118" s="205"/>
      <c r="F118" s="27"/>
      <c r="G118" s="28">
        <f>G117/12</f>
        <v>855.75833333333333</v>
      </c>
    </row>
    <row r="120" spans="2:7" ht="14.45" customHeight="1" x14ac:dyDescent="0.25">
      <c r="B120" s="77" t="s">
        <v>266</v>
      </c>
      <c r="C120" s="271"/>
      <c r="D120" s="271"/>
      <c r="E120" s="271"/>
      <c r="F120" s="271"/>
      <c r="G12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8">
    <mergeCell ref="C120:G120"/>
    <mergeCell ref="C112:E112"/>
    <mergeCell ref="C113:E113"/>
    <mergeCell ref="D115:E115"/>
    <mergeCell ref="B117:E117"/>
    <mergeCell ref="B118:E118"/>
    <mergeCell ref="D104:E104"/>
    <mergeCell ref="C105:E105"/>
    <mergeCell ref="D107:E107"/>
    <mergeCell ref="D108:E108"/>
    <mergeCell ref="C110:E110"/>
    <mergeCell ref="B93:G93"/>
    <mergeCell ref="E95:F96"/>
    <mergeCell ref="G95:G96"/>
    <mergeCell ref="B100:F100"/>
    <mergeCell ref="D101:F101"/>
    <mergeCell ref="M71:M72"/>
    <mergeCell ref="D74:E74"/>
    <mergeCell ref="E84:F84"/>
    <mergeCell ref="E86:F86"/>
    <mergeCell ref="C18:F18"/>
    <mergeCell ref="C32:F32"/>
    <mergeCell ref="C61:F61"/>
    <mergeCell ref="B57:E57"/>
    <mergeCell ref="E71:F72"/>
    <mergeCell ref="B42:E42"/>
    <mergeCell ref="B28:E28"/>
    <mergeCell ref="B82:C82"/>
    <mergeCell ref="B83:C83"/>
    <mergeCell ref="E83:F83"/>
    <mergeCell ref="E85:F85"/>
    <mergeCell ref="H24:H27"/>
    <mergeCell ref="E88:F88"/>
    <mergeCell ref="F45:F47"/>
    <mergeCell ref="G45:G47"/>
    <mergeCell ref="H45:H47"/>
    <mergeCell ref="A53:A55"/>
    <mergeCell ref="B53:E54"/>
    <mergeCell ref="F53:G56"/>
    <mergeCell ref="H53:H56"/>
    <mergeCell ref="B55:E55"/>
    <mergeCell ref="A45:A47"/>
    <mergeCell ref="B45:B47"/>
    <mergeCell ref="C45:C47"/>
    <mergeCell ref="D45:D47"/>
    <mergeCell ref="E45:E47"/>
    <mergeCell ref="G71:G72"/>
    <mergeCell ref="E87:F87"/>
    <mergeCell ref="A38:A41"/>
    <mergeCell ref="B38:E39"/>
    <mergeCell ref="F38:G41"/>
    <mergeCell ref="H38:H41"/>
    <mergeCell ref="B40:E40"/>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144" priority="29">
      <formula>#REF!=#REF!</formula>
    </cfRule>
  </conditionalFormatting>
  <conditionalFormatting sqref="B14">
    <cfRule type="expression" dxfId="2143" priority="8">
      <formula>#REF!=#REF!</formula>
    </cfRule>
  </conditionalFormatting>
  <conditionalFormatting sqref="B28">
    <cfRule type="expression" dxfId="2142" priority="7">
      <formula>#REF!=#REF!</formula>
    </cfRule>
  </conditionalFormatting>
  <conditionalFormatting sqref="B42">
    <cfRule type="expression" dxfId="2141" priority="6">
      <formula>#REF!=#REF!</formula>
    </cfRule>
  </conditionalFormatting>
  <conditionalFormatting sqref="B57">
    <cfRule type="expression" dxfId="2140" priority="5">
      <formula>#REF!=#REF!</formula>
    </cfRule>
  </conditionalFormatting>
  <conditionalFormatting sqref="B14:F14">
    <cfRule type="expression" dxfId="2139" priority="25">
      <formula>$G$14=$F$14</formula>
    </cfRule>
  </conditionalFormatting>
  <conditionalFormatting sqref="B28:F28">
    <cfRule type="expression" dxfId="2138" priority="21">
      <formula>$G$28=$F$28</formula>
    </cfRule>
  </conditionalFormatting>
  <conditionalFormatting sqref="B42:F42">
    <cfRule type="expression" dxfId="2137" priority="17">
      <formula>$G$42=$F$42</formula>
    </cfRule>
  </conditionalFormatting>
  <conditionalFormatting sqref="B57:F57">
    <cfRule type="expression" dxfId="2136" priority="13">
      <formula>$G$57=$F$57</formula>
    </cfRule>
  </conditionalFormatting>
  <conditionalFormatting sqref="C15 D16:F16">
    <cfRule type="expression" dxfId="2135" priority="23">
      <formula>$G$16=$F$16</formula>
    </cfRule>
  </conditionalFormatting>
  <conditionalFormatting sqref="C96">
    <cfRule type="expression" dxfId="2134" priority="1">
      <formula>$L95&gt;1</formula>
    </cfRule>
    <cfRule type="expression" dxfId="2133" priority="3">
      <formula>$L95&lt;1</formula>
    </cfRule>
  </conditionalFormatting>
  <conditionalFormatting sqref="C29:E31">
    <cfRule type="expression" dxfId="2132" priority="9">
      <formula>#REF!=#REF!</formula>
    </cfRule>
  </conditionalFormatting>
  <conditionalFormatting sqref="C15:F15">
    <cfRule type="expression" dxfId="2131" priority="24">
      <formula>$G$15=$F$15</formula>
    </cfRule>
  </conditionalFormatting>
  <conditionalFormatting sqref="C17:F17">
    <cfRule type="expression" dxfId="2130" priority="22">
      <formula>$G$17=$F$17</formula>
    </cfRule>
  </conditionalFormatting>
  <conditionalFormatting sqref="C29:F29">
    <cfRule type="expression" dxfId="2129" priority="20">
      <formula>$G$29=$F$29</formula>
    </cfRule>
  </conditionalFormatting>
  <conditionalFormatting sqref="C30:F30">
    <cfRule type="expression" dxfId="2128" priority="19">
      <formula>$G$30=$F$30</formula>
    </cfRule>
  </conditionalFormatting>
  <conditionalFormatting sqref="C31:F31">
    <cfRule type="expression" dxfId="2127" priority="18">
      <formula>$G$31=$F$31</formula>
    </cfRule>
  </conditionalFormatting>
  <conditionalFormatting sqref="C43:F43">
    <cfRule type="expression" dxfId="2126" priority="16">
      <formula>$G$43=$F$43</formula>
    </cfRule>
  </conditionalFormatting>
  <conditionalFormatting sqref="C44:F44">
    <cfRule type="expression" dxfId="2125" priority="15">
      <formula>$G$44=$F$44</formula>
    </cfRule>
  </conditionalFormatting>
  <conditionalFormatting sqref="C45:F47">
    <cfRule type="expression" dxfId="2124" priority="14">
      <formula>$G$45=$F$45</formula>
    </cfRule>
  </conditionalFormatting>
  <conditionalFormatting sqref="D58:F58">
    <cfRule type="expression" dxfId="2123" priority="12">
      <formula>$G$58=$F$58</formula>
    </cfRule>
  </conditionalFormatting>
  <conditionalFormatting sqref="D59:F59">
    <cfRule type="expression" dxfId="2122" priority="11">
      <formula>$G$59=$F$59</formula>
    </cfRule>
  </conditionalFormatting>
  <conditionalFormatting sqref="D60:F60">
    <cfRule type="expression" dxfId="2121" priority="10">
      <formula>$G$60=$F$60</formula>
    </cfRule>
  </conditionalFormatting>
  <conditionalFormatting sqref="E95 G95">
    <cfRule type="expression" dxfId="2120" priority="2">
      <formula>$L95&lt;1</formula>
    </cfRule>
    <cfRule type="expression" dxfId="2119" priority="4">
      <formula>$L95&gt;1</formula>
    </cfRule>
  </conditionalFormatting>
  <conditionalFormatting sqref="G71">
    <cfRule type="expression" dxfId="2118" priority="28">
      <formula>$G$71&gt;11</formula>
    </cfRule>
  </conditionalFormatting>
  <conditionalFormatting sqref="G71:G72">
    <cfRule type="expression" dxfId="2117" priority="26">
      <formula>$G$71&lt;5</formula>
    </cfRule>
  </conditionalFormatting>
  <conditionalFormatting sqref="M71:M72">
    <cfRule type="expression" dxfId="2116" priority="27">
      <formula>#REF!&gt;150</formula>
    </cfRule>
  </conditionalFormatting>
  <hyperlinks>
    <hyperlink ref="B120" location="'TABLE DES MATIERES'!A1" display="Retour à l'index" xr:uid="{044D5D3D-1F41-4ECC-BC94-7E20D6859E03}"/>
    <hyperlink ref="B6" location="'TABLE DES MATIERES'!A1" display="Retour à l'index" xr:uid="{2C88BC54-D785-4A57-964B-BEA15A78316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6434-7E6E-422E-8D79-8BD0B5DBD5E4}">
  <sheetPr codeName="Feuil22"/>
  <dimension ref="A1:M550"/>
  <sheetViews>
    <sheetView zoomScale="84" zoomScaleNormal="84" workbookViewId="0">
      <selection activeCell="B8" sqref="B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1" spans="1:8" ht="23.25" x14ac:dyDescent="0.35">
      <c r="C61" s="263" t="s">
        <v>390</v>
      </c>
      <c r="D61" s="263"/>
      <c r="E61" s="263"/>
      <c r="F61" s="264"/>
      <c r="G61" s="69"/>
    </row>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2" spans="2:13" ht="75" x14ac:dyDescent="0.3">
      <c r="B82" s="196" t="s">
        <v>102</v>
      </c>
      <c r="C82" s="196"/>
      <c r="D82" s="196"/>
      <c r="E82" s="196"/>
      <c r="F82" s="196"/>
      <c r="G82" s="68" t="s">
        <v>99</v>
      </c>
    </row>
    <row r="83" spans="2:13" ht="37.5"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v>0</v>
      </c>
      <c r="M94">
        <f>VLOOKUP(G94,Tableau146[],3)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E115:F116"/>
    <mergeCell ref="G115:G116"/>
    <mergeCell ref="B120:F120"/>
    <mergeCell ref="D121:F121"/>
    <mergeCell ref="C18:F18"/>
    <mergeCell ref="C32:F32"/>
    <mergeCell ref="C48:F48"/>
    <mergeCell ref="C61:F61"/>
    <mergeCell ref="E91:F92"/>
    <mergeCell ref="B57:E57"/>
    <mergeCell ref="F45:F47"/>
    <mergeCell ref="B28:E28"/>
    <mergeCell ref="G91:G92"/>
    <mergeCell ref="M91:M92"/>
    <mergeCell ref="D94:E94"/>
    <mergeCell ref="E104:F104"/>
    <mergeCell ref="E106:F106"/>
    <mergeCell ref="E103:F103"/>
    <mergeCell ref="E105:F105"/>
    <mergeCell ref="E108:F108"/>
    <mergeCell ref="B82:F82"/>
    <mergeCell ref="D84:D85"/>
    <mergeCell ref="B72:E72"/>
    <mergeCell ref="D74:D75"/>
    <mergeCell ref="E74:E75"/>
    <mergeCell ref="B102:C102"/>
    <mergeCell ref="B103:C103"/>
    <mergeCell ref="E107:F107"/>
    <mergeCell ref="A68:A71"/>
    <mergeCell ref="B68:E69"/>
    <mergeCell ref="F68:G71"/>
    <mergeCell ref="H68:H71"/>
    <mergeCell ref="B70:E70"/>
    <mergeCell ref="A53:A55"/>
    <mergeCell ref="B53:E54"/>
    <mergeCell ref="F53:G56"/>
    <mergeCell ref="H53:H56"/>
    <mergeCell ref="B55:E55"/>
    <mergeCell ref="G45:G47"/>
    <mergeCell ref="H45:H47"/>
    <mergeCell ref="B42:E42"/>
    <mergeCell ref="A45:A47"/>
    <mergeCell ref="B45:B47"/>
    <mergeCell ref="C45:C47"/>
    <mergeCell ref="D45:D47"/>
    <mergeCell ref="E45:E47"/>
    <mergeCell ref="A38:A41"/>
    <mergeCell ref="B38:E39"/>
    <mergeCell ref="F38:G41"/>
    <mergeCell ref="H38:H41"/>
    <mergeCell ref="B40:E40"/>
    <mergeCell ref="A24:A27"/>
    <mergeCell ref="B24:E25"/>
    <mergeCell ref="F24:G27"/>
    <mergeCell ref="H24:H27"/>
    <mergeCell ref="B26:E26"/>
    <mergeCell ref="B14:E14"/>
    <mergeCell ref="C15:C16"/>
    <mergeCell ref="A10:A13"/>
    <mergeCell ref="B10:E11"/>
    <mergeCell ref="F10:G13"/>
    <mergeCell ref="H10:H13"/>
    <mergeCell ref="B12:E12"/>
    <mergeCell ref="C1:H1"/>
    <mergeCell ref="A3:H3"/>
    <mergeCell ref="A4:H4"/>
    <mergeCell ref="A5:H5"/>
  </mergeCells>
  <conditionalFormatting sqref="B2 D34 D43">
    <cfRule type="expression" dxfId="2115" priority="154">
      <formula>#REF!=#REF!</formula>
    </cfRule>
  </conditionalFormatting>
  <conditionalFormatting sqref="B14">
    <cfRule type="expression" dxfId="2114" priority="33">
      <formula>#REF!=#REF!</formula>
    </cfRule>
  </conditionalFormatting>
  <conditionalFormatting sqref="B28">
    <cfRule type="expression" dxfId="2113" priority="30">
      <formula>#REF!=#REF!</formula>
    </cfRule>
  </conditionalFormatting>
  <conditionalFormatting sqref="B42">
    <cfRule type="expression" dxfId="2112" priority="26">
      <formula>#REF!=#REF!</formula>
    </cfRule>
  </conditionalFormatting>
  <conditionalFormatting sqref="B57">
    <cfRule type="expression" dxfId="2111" priority="24">
      <formula>#REF!=#REF!</formula>
    </cfRule>
  </conditionalFormatting>
  <conditionalFormatting sqref="B72">
    <cfRule type="expression" dxfId="2110" priority="22">
      <formula>#REF!=#REF!</formula>
    </cfRule>
  </conditionalFormatting>
  <conditionalFormatting sqref="B74:C74 F74 D74:E75">
    <cfRule type="expression" dxfId="2109" priority="19">
      <formula>$G$74=$F$74</formula>
    </cfRule>
  </conditionalFormatting>
  <conditionalFormatting sqref="B14:F14">
    <cfRule type="expression" dxfId="2108" priority="80">
      <formula>$G$14=$F$14</formula>
    </cfRule>
  </conditionalFormatting>
  <conditionalFormatting sqref="B28:F28">
    <cfRule type="expression" dxfId="2107" priority="68">
      <formula>$G$28=$F$28</formula>
    </cfRule>
  </conditionalFormatting>
  <conditionalFormatting sqref="B42:F42">
    <cfRule type="expression" dxfId="2106" priority="57">
      <formula>$G$42=$F$42</formula>
    </cfRule>
  </conditionalFormatting>
  <conditionalFormatting sqref="B57:F57">
    <cfRule type="expression" dxfId="2105" priority="49">
      <formula>$G$57=$F$57</formula>
    </cfRule>
  </conditionalFormatting>
  <conditionalFormatting sqref="B72:F72">
    <cfRule type="expression" dxfId="2104" priority="21">
      <formula>$G$72=$F$72</formula>
    </cfRule>
  </conditionalFormatting>
  <conditionalFormatting sqref="B73:F73">
    <cfRule type="expression" dxfId="2103" priority="20">
      <formula>$G$73=$F$73</formula>
    </cfRule>
  </conditionalFormatting>
  <conditionalFormatting sqref="C15 D16:F16">
    <cfRule type="expression" dxfId="2102" priority="78">
      <formula>$G$16=$F$16</formula>
    </cfRule>
  </conditionalFormatting>
  <conditionalFormatting sqref="C43 E43:F43">
    <cfRule type="expression" dxfId="2101" priority="56">
      <formula>$G$43=$F$43</formula>
    </cfRule>
  </conditionalFormatting>
  <conditionalFormatting sqref="C116">
    <cfRule type="expression" dxfId="2100" priority="1">
      <formula>$L115&gt;1</formula>
    </cfRule>
    <cfRule type="expression" dxfId="2099" priority="3">
      <formula>$L115&lt;1</formula>
    </cfRule>
  </conditionalFormatting>
  <conditionalFormatting sqref="C29:E31">
    <cfRule type="expression" dxfId="2098" priority="34">
      <formula>#REF!=#REF!</formula>
    </cfRule>
  </conditionalFormatting>
  <conditionalFormatting sqref="C15:F15">
    <cfRule type="expression" dxfId="2097" priority="79">
      <formula>$G$15=$F$15</formula>
    </cfRule>
  </conditionalFormatting>
  <conditionalFormatting sqref="C17:F17">
    <cfRule type="expression" dxfId="2096" priority="77">
      <formula>$G$17=$F$17</formula>
    </cfRule>
  </conditionalFormatting>
  <conditionalFormatting sqref="C30:F30">
    <cfRule type="expression" dxfId="2095" priority="66">
      <formula>$G$30=$F$30</formula>
    </cfRule>
  </conditionalFormatting>
  <conditionalFormatting sqref="C31:F31">
    <cfRule type="expression" dxfId="2094" priority="65">
      <formula>$G$31=$F$31</formula>
    </cfRule>
  </conditionalFormatting>
  <conditionalFormatting sqref="C44:F44">
    <cfRule type="expression" dxfId="2093" priority="55">
      <formula>$G$44=$F$44</formula>
    </cfRule>
  </conditionalFormatting>
  <conditionalFormatting sqref="C45:F47">
    <cfRule type="expression" dxfId="2092" priority="54">
      <formula>$G$45=$F$45</formula>
    </cfRule>
  </conditionalFormatting>
  <conditionalFormatting sqref="D84">
    <cfRule type="expression" dxfId="2091" priority="16">
      <formula>$G$85=$F$85</formula>
    </cfRule>
  </conditionalFormatting>
  <conditionalFormatting sqref="D74:E75 B75:C75 F75">
    <cfRule type="expression" dxfId="2090" priority="18">
      <formula>$G$75=$F$75</formula>
    </cfRule>
  </conditionalFormatting>
  <conditionalFormatting sqref="D58:F58">
    <cfRule type="expression" dxfId="2089" priority="48">
      <formula>$G$58=$F$58</formula>
    </cfRule>
  </conditionalFormatting>
  <conditionalFormatting sqref="D59:F59">
    <cfRule type="expression" dxfId="2088" priority="47">
      <formula>$G$59=$F$59</formula>
    </cfRule>
  </conditionalFormatting>
  <conditionalFormatting sqref="D60:F60">
    <cfRule type="expression" dxfId="2087" priority="46">
      <formula>$G$60=$F$60</formula>
    </cfRule>
  </conditionalFormatting>
  <conditionalFormatting sqref="D83:F83">
    <cfRule type="expression" dxfId="2086" priority="12">
      <formula>$G$83=$F$83</formula>
    </cfRule>
  </conditionalFormatting>
  <conditionalFormatting sqref="D84:F84">
    <cfRule type="expression" dxfId="2085" priority="11">
      <formula>$G$84=$F$84</formula>
    </cfRule>
  </conditionalFormatting>
  <conditionalFormatting sqref="E115 G115">
    <cfRule type="expression" dxfId="2084" priority="2">
      <formula>$L115&lt;1</formula>
    </cfRule>
    <cfRule type="expression" dxfId="2083" priority="4">
      <formula>$L115&gt;1</formula>
    </cfRule>
  </conditionalFormatting>
  <conditionalFormatting sqref="E85:F85">
    <cfRule type="expression" dxfId="2082" priority="10">
      <formula>$G$85=$F$85</formula>
    </cfRule>
  </conditionalFormatting>
  <conditionalFormatting sqref="F29">
    <cfRule type="expression" dxfId="2081" priority="67">
      <formula>$G$29=$F$29</formula>
    </cfRule>
  </conditionalFormatting>
  <conditionalFormatting sqref="G91">
    <cfRule type="expression" dxfId="2080" priority="84">
      <formula>$G$91&gt;11</formula>
    </cfRule>
  </conditionalFormatting>
  <conditionalFormatting sqref="G91:G92">
    <cfRule type="expression" dxfId="2079" priority="81">
      <formula>$G$91&lt;5</formula>
    </cfRule>
  </conditionalFormatting>
  <conditionalFormatting sqref="M91:M92">
    <cfRule type="expression" dxfId="2078" priority="83">
      <formula>#REF!&gt;150</formula>
    </cfRule>
  </conditionalFormatting>
  <hyperlinks>
    <hyperlink ref="B140" location="'TABLE DES MATIERES'!A1" display="Retour à l'index" xr:uid="{8A306D7D-8713-4FD8-8DA8-CE7282823B73}"/>
    <hyperlink ref="B6" location="'TABLE DES MATIERES'!A1" display="Retour à l'index" xr:uid="{68424CC4-EB67-454A-97F4-937344FB00B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7471-C4D3-48CD-A085-D276CF5F578C}">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VLOOKUP(G94,Tableau14619485467[],3)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2077" priority="38">
      <formula>#REF!=#REF!</formula>
    </cfRule>
  </conditionalFormatting>
  <conditionalFormatting sqref="B14">
    <cfRule type="expression" dxfId="2076" priority="17">
      <formula>#REF!=#REF!</formula>
    </cfRule>
  </conditionalFormatting>
  <conditionalFormatting sqref="B28">
    <cfRule type="expression" dxfId="2075" priority="16">
      <formula>#REF!=#REF!</formula>
    </cfRule>
  </conditionalFormatting>
  <conditionalFormatting sqref="B42">
    <cfRule type="expression" dxfId="2074" priority="15">
      <formula>#REF!=#REF!</formula>
    </cfRule>
  </conditionalFormatting>
  <conditionalFormatting sqref="B57">
    <cfRule type="expression" dxfId="2073" priority="14">
      <formula>#REF!=#REF!</formula>
    </cfRule>
  </conditionalFormatting>
  <conditionalFormatting sqref="B72">
    <cfRule type="expression" dxfId="2072" priority="13">
      <formula>#REF!=#REF!</formula>
    </cfRule>
  </conditionalFormatting>
  <conditionalFormatting sqref="B74:C74 F74 D74:E75">
    <cfRule type="expression" dxfId="2071" priority="10">
      <formula>$G$74=$F$74</formula>
    </cfRule>
  </conditionalFormatting>
  <conditionalFormatting sqref="B14:F14">
    <cfRule type="expression" dxfId="2070" priority="34">
      <formula>$G$14=$F$14</formula>
    </cfRule>
  </conditionalFormatting>
  <conditionalFormatting sqref="B28:F28">
    <cfRule type="expression" dxfId="2069" priority="30">
      <formula>$G$28=$F$28</formula>
    </cfRule>
  </conditionalFormatting>
  <conditionalFormatting sqref="B42:F42">
    <cfRule type="expression" dxfId="2068" priority="26">
      <formula>$G$42=$F$42</formula>
    </cfRule>
  </conditionalFormatting>
  <conditionalFormatting sqref="B72:F72">
    <cfRule type="expression" dxfId="2067" priority="12">
      <formula>$G$72=$F$72</formula>
    </cfRule>
  </conditionalFormatting>
  <conditionalFormatting sqref="B73:F73">
    <cfRule type="expression" dxfId="2066" priority="11">
      <formula>$G$73=$F$73</formula>
    </cfRule>
  </conditionalFormatting>
  <conditionalFormatting sqref="C15 D16:F16">
    <cfRule type="expression" dxfId="2065" priority="32">
      <formula>$G$16=$F$16</formula>
    </cfRule>
  </conditionalFormatting>
  <conditionalFormatting sqref="C116">
    <cfRule type="expression" dxfId="2064" priority="1">
      <formula>$L115&gt;1</formula>
    </cfRule>
    <cfRule type="expression" dxfId="2063" priority="3">
      <formula>$L115&lt;1</formula>
    </cfRule>
  </conditionalFormatting>
  <conditionalFormatting sqref="C29:E31">
    <cfRule type="expression" dxfId="2062" priority="18">
      <formula>#REF!=#REF!</formula>
    </cfRule>
  </conditionalFormatting>
  <conditionalFormatting sqref="C15:F15">
    <cfRule type="expression" dxfId="2061" priority="33">
      <formula>$G$15=$F$15</formula>
    </cfRule>
  </conditionalFormatting>
  <conditionalFormatting sqref="C17:F17">
    <cfRule type="expression" dxfId="2060" priority="31">
      <formula>$G$17=$F$17</formula>
    </cfRule>
  </conditionalFormatting>
  <conditionalFormatting sqref="C29:F29">
    <cfRule type="expression" dxfId="2059" priority="29">
      <formula>$G$29=$F$29</formula>
    </cfRule>
  </conditionalFormatting>
  <conditionalFormatting sqref="C30:F30">
    <cfRule type="expression" dxfId="2058" priority="28">
      <formula>$G$30=$F$30</formula>
    </cfRule>
  </conditionalFormatting>
  <conditionalFormatting sqref="C31:F31">
    <cfRule type="expression" dxfId="2057" priority="27">
      <formula>$G$31=$F$31</formula>
    </cfRule>
  </conditionalFormatting>
  <conditionalFormatting sqref="C43:F43">
    <cfRule type="expression" dxfId="2056" priority="25">
      <formula>$G$43=$F$43</formula>
    </cfRule>
  </conditionalFormatting>
  <conditionalFormatting sqref="C44:F44">
    <cfRule type="expression" dxfId="2055" priority="24">
      <formula>$G$44=$F$44</formula>
    </cfRule>
  </conditionalFormatting>
  <conditionalFormatting sqref="C45:F47">
    <cfRule type="expression" dxfId="2054" priority="23">
      <formula>$G$45=$F$45</formula>
    </cfRule>
  </conditionalFormatting>
  <conditionalFormatting sqref="D84">
    <cfRule type="expression" dxfId="2053" priority="8">
      <formula>$G$85=$F$85</formula>
    </cfRule>
  </conditionalFormatting>
  <conditionalFormatting sqref="D74:E75 B75:C75 F75">
    <cfRule type="expression" dxfId="2052" priority="9">
      <formula>$G$75=$F$75</formula>
    </cfRule>
  </conditionalFormatting>
  <conditionalFormatting sqref="D58:F58">
    <cfRule type="expression" dxfId="2051" priority="21">
      <formula>$G$58=$F$58</formula>
    </cfRule>
  </conditionalFormatting>
  <conditionalFormatting sqref="D59:F59">
    <cfRule type="expression" dxfId="2050" priority="20">
      <formula>$G$59=$F$59</formula>
    </cfRule>
  </conditionalFormatting>
  <conditionalFormatting sqref="D60:F60">
    <cfRule type="expression" dxfId="2049" priority="19">
      <formula>$G$60=$F$60</formula>
    </cfRule>
  </conditionalFormatting>
  <conditionalFormatting sqref="D83:F83">
    <cfRule type="expression" dxfId="2048" priority="7">
      <formula>$G$83=$F$83</formula>
    </cfRule>
  </conditionalFormatting>
  <conditionalFormatting sqref="D84:F84">
    <cfRule type="expression" dxfId="2047" priority="6">
      <formula>$G$84=$F$84</formula>
    </cfRule>
  </conditionalFormatting>
  <conditionalFormatting sqref="E115 G115">
    <cfRule type="expression" dxfId="2046" priority="2">
      <formula>$L115&lt;1</formula>
    </cfRule>
    <cfRule type="expression" dxfId="2045" priority="4">
      <formula>$L115&gt;1</formula>
    </cfRule>
  </conditionalFormatting>
  <conditionalFormatting sqref="E85:F85">
    <cfRule type="expression" dxfId="2044" priority="5">
      <formula>$G$85=$F$85</formula>
    </cfRule>
  </conditionalFormatting>
  <conditionalFormatting sqref="F57">
    <cfRule type="expression" dxfId="2043" priority="22">
      <formula>$G$57=$F$57</formula>
    </cfRule>
  </conditionalFormatting>
  <conditionalFormatting sqref="G91">
    <cfRule type="expression" dxfId="2042" priority="37">
      <formula>$G$91&gt;11</formula>
    </cfRule>
  </conditionalFormatting>
  <conditionalFormatting sqref="G91:G92">
    <cfRule type="expression" dxfId="2041" priority="35">
      <formula>$G$91&lt;5</formula>
    </cfRule>
  </conditionalFormatting>
  <conditionalFormatting sqref="M91:M92">
    <cfRule type="expression" dxfId="2040" priority="36">
      <formula>#REF!&gt;150</formula>
    </cfRule>
  </conditionalFormatting>
  <hyperlinks>
    <hyperlink ref="B140" location="'TABLE DES MATIERES'!A1" display="Retour à l'index" xr:uid="{7C5F2992-B9CF-4E21-8696-AA503F30F690}"/>
    <hyperlink ref="B6" location="'TABLE DES MATIERES'!A1" display="Retour à l'index" xr:uid="{F7C10189-87B3-46C1-816E-88841483737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FEA91-6DAB-4AA9-A64D-FE94E079D930}">
  <sheetPr codeName="Feuil45"/>
  <dimension ref="A1:V114"/>
  <sheetViews>
    <sheetView zoomScale="84" zoomScaleNormal="84" workbookViewId="0"/>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0" hidden="1"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18.75" x14ac:dyDescent="0.25">
      <c r="D32" s="76"/>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55" spans="2:13" ht="75" x14ac:dyDescent="0.25">
      <c r="B55" s="196" t="s">
        <v>98</v>
      </c>
      <c r="C55" s="196"/>
      <c r="D55" s="196"/>
      <c r="E55" s="196"/>
      <c r="F55" s="196"/>
      <c r="G55" s="72" t="s">
        <v>99</v>
      </c>
    </row>
    <row r="56" spans="2:13" ht="37.5" x14ac:dyDescent="0.25">
      <c r="D56" s="45" t="s">
        <v>100</v>
      </c>
      <c r="E56" s="45" t="s">
        <v>101</v>
      </c>
      <c r="F56" s="66">
        <v>15</v>
      </c>
      <c r="G56" s="61"/>
    </row>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4:22" ht="18.75" x14ac:dyDescent="0.3">
      <c r="D65" s="30"/>
      <c r="E65" s="30"/>
      <c r="F65" s="30"/>
    </row>
    <row r="66" spans="4:22" ht="24.6" customHeight="1" x14ac:dyDescent="0.35">
      <c r="D66" s="199" t="s">
        <v>108</v>
      </c>
      <c r="E66" s="199"/>
      <c r="F66" s="30"/>
      <c r="G66" s="73">
        <v>0</v>
      </c>
      <c r="M66">
        <f>VLOOKUP(G66,Tableau145[],2)</f>
        <v>0</v>
      </c>
    </row>
    <row r="67" spans="4:22" x14ac:dyDescent="0.25">
      <c r="E67" s="12"/>
    </row>
    <row r="68" spans="4:22" x14ac:dyDescent="0.25">
      <c r="E68" s="14"/>
      <c r="F68" s="15"/>
      <c r="G68" s="15"/>
    </row>
    <row r="69" spans="4:22" x14ac:dyDescent="0.25">
      <c r="E69" s="14"/>
      <c r="F69" s="15"/>
      <c r="G69" s="15"/>
    </row>
    <row r="70" spans="4:22" ht="18.75" x14ac:dyDescent="0.3">
      <c r="E70" s="23" t="s">
        <v>109</v>
      </c>
      <c r="F70" s="24"/>
      <c r="G70" s="25">
        <v>850</v>
      </c>
      <c r="T70" t="s">
        <v>110</v>
      </c>
      <c r="U70" t="s">
        <v>111</v>
      </c>
      <c r="V70" t="s">
        <v>127</v>
      </c>
    </row>
    <row r="71" spans="4:22" ht="19.5" thickBot="1" x14ac:dyDescent="0.35">
      <c r="E71" s="23" t="s">
        <v>136</v>
      </c>
      <c r="F71" s="24"/>
      <c r="G71" s="25">
        <f>PtCongPay</f>
        <v>150</v>
      </c>
      <c r="T71" s="16">
        <v>0</v>
      </c>
      <c r="U71" s="17">
        <v>0</v>
      </c>
      <c r="V71" s="21">
        <v>0</v>
      </c>
    </row>
    <row r="72" spans="4:22" ht="19.5" thickBot="1" x14ac:dyDescent="0.35">
      <c r="E72" s="23" t="s">
        <v>137</v>
      </c>
      <c r="F72" s="24"/>
      <c r="G72" s="26">
        <f>(INDICcatég+PtCongPay)*PourcentCPay</f>
        <v>0</v>
      </c>
      <c r="T72" s="18">
        <v>1</v>
      </c>
      <c r="U72" s="19">
        <v>0.01</v>
      </c>
      <c r="V72" s="21">
        <v>0.01</v>
      </c>
    </row>
    <row r="73" spans="4:22" ht="19.5" thickBot="1" x14ac:dyDescent="0.35">
      <c r="E73" s="23" t="s">
        <v>138</v>
      </c>
      <c r="F73" s="24"/>
      <c r="G73" s="25">
        <f>PointAutreCClassant</f>
        <v>0</v>
      </c>
      <c r="T73" s="16">
        <v>2</v>
      </c>
      <c r="U73" s="19">
        <v>0.01</v>
      </c>
      <c r="V73" s="21">
        <v>0.01</v>
      </c>
    </row>
    <row r="74" spans="4:22" ht="39" thickBot="1" x14ac:dyDescent="0.4">
      <c r="E74" s="33" t="s">
        <v>129</v>
      </c>
      <c r="F74" s="15"/>
      <c r="G74" s="73"/>
      <c r="T74" s="18">
        <v>3</v>
      </c>
      <c r="U74" s="19">
        <v>0.02</v>
      </c>
      <c r="V74" s="21">
        <v>0.01</v>
      </c>
    </row>
    <row r="75" spans="4:22" ht="16.5" thickBot="1" x14ac:dyDescent="0.3">
      <c r="E75" s="14"/>
      <c r="F75" s="15"/>
      <c r="G75" s="15"/>
      <c r="T75" s="16">
        <v>4</v>
      </c>
      <c r="U75" s="19">
        <v>0.02</v>
      </c>
      <c r="V75" s="21">
        <v>0.02</v>
      </c>
    </row>
    <row r="76" spans="4:22" ht="24" thickBot="1" x14ac:dyDescent="0.4">
      <c r="E76" s="200" t="s">
        <v>112</v>
      </c>
      <c r="F76" s="200"/>
      <c r="G76" s="29">
        <f>INDICcatég+PointCPay+PointAutreCClassant+PointAnciennete+PointBONIFICATION</f>
        <v>1000</v>
      </c>
      <c r="T76" s="18">
        <v>5</v>
      </c>
      <c r="U76" s="19">
        <v>0.03</v>
      </c>
      <c r="V76" s="21">
        <v>0.02</v>
      </c>
    </row>
    <row r="77" spans="4:22" ht="16.5" thickBot="1" x14ac:dyDescent="0.3">
      <c r="E77" s="14"/>
      <c r="F77" s="15"/>
      <c r="G77" s="15"/>
      <c r="T77" s="16">
        <v>6</v>
      </c>
      <c r="U77" s="19">
        <v>0.03</v>
      </c>
      <c r="V77" s="21">
        <v>0.02</v>
      </c>
    </row>
    <row r="78" spans="4:22" ht="33.950000000000003" customHeight="1" thickBot="1" x14ac:dyDescent="0.3">
      <c r="E78" s="201" t="s">
        <v>135</v>
      </c>
      <c r="F78" s="201"/>
      <c r="G78" s="31">
        <v>19.940000000000001</v>
      </c>
      <c r="T78" s="18">
        <v>7</v>
      </c>
      <c r="U78" s="19">
        <v>0.04</v>
      </c>
      <c r="V78" s="21">
        <v>0.03</v>
      </c>
    </row>
    <row r="79" spans="4:22" ht="16.5" thickBot="1" x14ac:dyDescent="0.3">
      <c r="E79" s="14"/>
      <c r="F79" s="15"/>
      <c r="G79" s="15"/>
      <c r="T79" s="16">
        <v>8</v>
      </c>
      <c r="U79" s="19">
        <v>0.04</v>
      </c>
      <c r="V79" s="21">
        <v>0.03</v>
      </c>
    </row>
    <row r="80" spans="4:22" ht="19.5" hidden="1" thickBot="1" x14ac:dyDescent="0.35">
      <c r="E80" s="32" t="s">
        <v>113</v>
      </c>
      <c r="T80" s="18">
        <v>9</v>
      </c>
      <c r="U80" s="19">
        <v>0.05</v>
      </c>
      <c r="V80" s="21">
        <v>0.03</v>
      </c>
    </row>
    <row r="81" spans="2:22" ht="24" hidden="1" thickBot="1" x14ac:dyDescent="0.4">
      <c r="D81" s="202" t="s">
        <v>114</v>
      </c>
      <c r="E81" s="202"/>
      <c r="F81" s="20"/>
      <c r="G81" s="74">
        <v>100</v>
      </c>
      <c r="T81" s="16">
        <v>10</v>
      </c>
      <c r="U81" s="19">
        <v>0.05</v>
      </c>
      <c r="V81" s="21">
        <v>0.04</v>
      </c>
    </row>
    <row r="82" spans="2:22" ht="16.5" thickBot="1" x14ac:dyDescent="0.3">
      <c r="T82" s="18">
        <v>11</v>
      </c>
      <c r="U82" s="19">
        <v>0.06</v>
      </c>
      <c r="V82" s="21">
        <v>0.04</v>
      </c>
    </row>
    <row r="83" spans="2:22" ht="24" thickBot="1" x14ac:dyDescent="0.4">
      <c r="D83" s="195" t="s">
        <v>115</v>
      </c>
      <c r="E83" s="195"/>
      <c r="F83" s="27"/>
      <c r="G83" s="28">
        <f>INDICrému*VALPointCC*MAJORATIONforfaitJour%</f>
        <v>19940</v>
      </c>
      <c r="T83" s="16">
        <v>12</v>
      </c>
      <c r="U83" s="19">
        <v>0.06</v>
      </c>
      <c r="V83" s="21">
        <v>0.04</v>
      </c>
    </row>
    <row r="84" spans="2:22" ht="24" thickBot="1" x14ac:dyDescent="0.4">
      <c r="D84" s="195" t="s">
        <v>116</v>
      </c>
      <c r="E84" s="195"/>
      <c r="F84" s="27"/>
      <c r="G84" s="28">
        <f>BrutANNUELtpsPlein/12</f>
        <v>1661.6666666666667</v>
      </c>
      <c r="T84" s="18">
        <v>13</v>
      </c>
      <c r="U84" s="19">
        <v>7.0000000000000007E-2</v>
      </c>
      <c r="V84" s="21">
        <v>0.05</v>
      </c>
    </row>
    <row r="85" spans="2:22" ht="16.5" thickBot="1" x14ac:dyDescent="0.3">
      <c r="T85" s="16">
        <v>14</v>
      </c>
      <c r="U85" s="19">
        <v>7.0000000000000007E-2</v>
      </c>
      <c r="V85" s="21">
        <v>0.05</v>
      </c>
    </row>
    <row r="86" spans="2:22" ht="24" thickBot="1" x14ac:dyDescent="0.4">
      <c r="D86" s="204" t="s">
        <v>130</v>
      </c>
      <c r="E86" s="204"/>
      <c r="G86" s="75">
        <v>0.5</v>
      </c>
      <c r="T86" s="18">
        <v>15</v>
      </c>
      <c r="U86" s="19">
        <v>0.08</v>
      </c>
      <c r="V86" s="21">
        <v>0.05</v>
      </c>
    </row>
    <row r="87" spans="2:22" ht="16.5" thickBot="1" x14ac:dyDescent="0.3">
      <c r="T87" s="16">
        <v>16</v>
      </c>
      <c r="U87" s="19">
        <v>0.08</v>
      </c>
      <c r="V87" s="21">
        <v>0.06</v>
      </c>
    </row>
    <row r="88" spans="2:22" ht="18.95" customHeight="1" thickBot="1" x14ac:dyDescent="0.4">
      <c r="C88" s="205" t="s">
        <v>132</v>
      </c>
      <c r="D88" s="205"/>
      <c r="E88" s="205"/>
      <c r="F88" s="27"/>
      <c r="G88" s="28">
        <f>BrutANNUELtpsPlein*QuotitéTRAVAILtotal</f>
        <v>9970</v>
      </c>
      <c r="T88" s="18">
        <v>17</v>
      </c>
      <c r="U88" s="19">
        <v>0.09</v>
      </c>
      <c r="V88" s="21">
        <v>0.06</v>
      </c>
    </row>
    <row r="89" spans="2:22" ht="18.95" customHeight="1" thickBot="1" x14ac:dyDescent="0.4">
      <c r="C89" s="205" t="s">
        <v>133</v>
      </c>
      <c r="D89" s="205"/>
      <c r="E89" s="205"/>
      <c r="F89" s="27"/>
      <c r="G89" s="28">
        <f>BRUTmensuelTPSplein*QuotitéTRAVAIL</f>
        <v>830.83333333333337</v>
      </c>
      <c r="T89" s="16">
        <v>18</v>
      </c>
      <c r="U89" s="19">
        <v>0.09</v>
      </c>
      <c r="V89" s="21">
        <v>0.06</v>
      </c>
    </row>
    <row r="90" spans="2:22" ht="16.5" thickBot="1" x14ac:dyDescent="0.3">
      <c r="T90" s="18">
        <v>19</v>
      </c>
      <c r="U90" s="19">
        <v>0.1</v>
      </c>
      <c r="V90" s="21">
        <v>7.0000000000000007E-2</v>
      </c>
    </row>
    <row r="91" spans="2:22" ht="24" thickBot="1" x14ac:dyDescent="0.4">
      <c r="D91" s="206" t="s">
        <v>131</v>
      </c>
      <c r="E91" s="206"/>
      <c r="G91" s="75">
        <v>0.33</v>
      </c>
      <c r="T91" s="16">
        <v>20</v>
      </c>
      <c r="U91" s="17">
        <v>0.1</v>
      </c>
      <c r="V91" s="21">
        <v>7.0000000000000007E-2</v>
      </c>
    </row>
    <row r="92" spans="2:22" ht="16.5" thickBot="1" x14ac:dyDescent="0.3">
      <c r="T92" s="18">
        <v>21</v>
      </c>
      <c r="U92" s="17">
        <v>0.11</v>
      </c>
      <c r="V92" s="21">
        <v>7.0000000000000007E-2</v>
      </c>
    </row>
    <row r="93" spans="2:22" ht="24" thickBot="1" x14ac:dyDescent="0.4">
      <c r="B93" s="205" t="s">
        <v>134</v>
      </c>
      <c r="C93" s="205"/>
      <c r="D93" s="205"/>
      <c r="E93" s="205"/>
      <c r="F93" s="27"/>
      <c r="G93" s="28">
        <f>BRUTannuel1fonction*QuotitéPourCETTEfonction</f>
        <v>3290.1000000000004</v>
      </c>
      <c r="T93" s="16">
        <v>22</v>
      </c>
      <c r="U93" s="17">
        <v>0.11</v>
      </c>
      <c r="V93" s="21">
        <v>0.08</v>
      </c>
    </row>
    <row r="94" spans="2:22" ht="24" thickBot="1" x14ac:dyDescent="0.4">
      <c r="B94" s="205" t="s">
        <v>134</v>
      </c>
      <c r="C94" s="205"/>
      <c r="D94" s="205"/>
      <c r="E94" s="205"/>
      <c r="F94" s="27"/>
      <c r="G94" s="28">
        <f>BrutMENSUEL*QuotitéPourCETTEfonction</f>
        <v>274.17500000000001</v>
      </c>
      <c r="T94" s="18">
        <v>23</v>
      </c>
      <c r="U94" s="17">
        <v>0.12</v>
      </c>
      <c r="V94" s="21">
        <v>0.08</v>
      </c>
    </row>
    <row r="95" spans="2:22" ht="16.5" thickBot="1" x14ac:dyDescent="0.3">
      <c r="T95" s="16">
        <v>24</v>
      </c>
      <c r="U95" s="17">
        <v>0.12</v>
      </c>
      <c r="V95" s="21">
        <v>0.08</v>
      </c>
    </row>
    <row r="96" spans="2:22" ht="14.45" customHeight="1" thickBot="1" x14ac:dyDescent="0.3">
      <c r="B96" s="77" t="s">
        <v>266</v>
      </c>
      <c r="C96" s="203" t="s">
        <v>117</v>
      </c>
      <c r="D96" s="203"/>
      <c r="E96" s="203"/>
      <c r="F96" s="203"/>
      <c r="G96" s="203"/>
      <c r="T96" s="18">
        <v>25</v>
      </c>
      <c r="U96" s="17">
        <v>0.13</v>
      </c>
      <c r="V96" s="21">
        <v>0.09</v>
      </c>
    </row>
    <row r="97" spans="5:22" ht="19.5" thickBot="1" x14ac:dyDescent="0.35">
      <c r="E97" s="143" t="s">
        <v>348</v>
      </c>
      <c r="F97" s="143"/>
      <c r="G97" s="143"/>
      <c r="T97" s="16">
        <v>26</v>
      </c>
      <c r="U97" s="17">
        <v>0.13</v>
      </c>
      <c r="V97" s="21">
        <v>0.09</v>
      </c>
    </row>
    <row r="98" spans="5:22" ht="16.5" thickBot="1" x14ac:dyDescent="0.3">
      <c r="T98" s="18">
        <v>27</v>
      </c>
      <c r="U98" s="17">
        <v>0.14000000000000001</v>
      </c>
      <c r="V98" s="21">
        <v>0.09</v>
      </c>
    </row>
    <row r="99" spans="5:22" ht="16.5" thickBot="1" x14ac:dyDescent="0.3">
      <c r="T99" s="16">
        <v>28</v>
      </c>
      <c r="U99" s="17">
        <v>0.14000000000000001</v>
      </c>
      <c r="V99" s="21">
        <v>0.1</v>
      </c>
    </row>
    <row r="100" spans="5:22" ht="16.5" thickBot="1" x14ac:dyDescent="0.3">
      <c r="T100" s="18">
        <v>29</v>
      </c>
      <c r="U100" s="17">
        <v>0.15</v>
      </c>
      <c r="V100" s="21">
        <v>0.1</v>
      </c>
    </row>
    <row r="101" spans="5:22" ht="16.5" thickBot="1" x14ac:dyDescent="0.3">
      <c r="T101" s="16">
        <v>30</v>
      </c>
      <c r="U101" s="17">
        <v>0.15</v>
      </c>
      <c r="V101" s="21">
        <v>0.1</v>
      </c>
    </row>
    <row r="102" spans="5:22" ht="16.5" thickBot="1" x14ac:dyDescent="0.3">
      <c r="T102" s="18">
        <v>31</v>
      </c>
      <c r="U102" s="17">
        <v>0.16</v>
      </c>
      <c r="V102" s="21">
        <v>0.11</v>
      </c>
    </row>
    <row r="103" spans="5:22" ht="16.5" thickBot="1" x14ac:dyDescent="0.3">
      <c r="T103" s="16">
        <v>32</v>
      </c>
      <c r="U103" s="17">
        <v>0.16</v>
      </c>
      <c r="V103" s="21">
        <v>0.11</v>
      </c>
    </row>
    <row r="104" spans="5:22" ht="16.5" thickBot="1" x14ac:dyDescent="0.3">
      <c r="T104" s="18">
        <v>33</v>
      </c>
      <c r="U104" s="17">
        <v>0.17</v>
      </c>
      <c r="V104" s="21">
        <v>0.11</v>
      </c>
    </row>
    <row r="105" spans="5:22" ht="16.5" thickBot="1" x14ac:dyDescent="0.3">
      <c r="T105" s="16">
        <v>34</v>
      </c>
      <c r="U105" s="17">
        <v>0.17</v>
      </c>
      <c r="V105" s="21">
        <v>0.12</v>
      </c>
    </row>
    <row r="106" spans="5:22" ht="16.5" thickBot="1" x14ac:dyDescent="0.3">
      <c r="T106" s="18">
        <v>35</v>
      </c>
      <c r="U106" s="17">
        <v>0.18</v>
      </c>
      <c r="V106" s="21">
        <v>0.12</v>
      </c>
    </row>
    <row r="107" spans="5:22" ht="16.5" thickBot="1" x14ac:dyDescent="0.3">
      <c r="T107" s="16">
        <v>36</v>
      </c>
      <c r="U107" s="17">
        <v>0.18</v>
      </c>
      <c r="V107" s="21">
        <v>0.12</v>
      </c>
    </row>
    <row r="108" spans="5:22" ht="16.5" thickBot="1" x14ac:dyDescent="0.3">
      <c r="T108" s="18">
        <v>37</v>
      </c>
      <c r="U108" s="17">
        <v>0.19</v>
      </c>
      <c r="V108" s="21">
        <v>0.12</v>
      </c>
    </row>
    <row r="109" spans="5:22" ht="16.5" thickBot="1" x14ac:dyDescent="0.3">
      <c r="T109" s="16">
        <v>38</v>
      </c>
      <c r="U109" s="17">
        <v>0.19</v>
      </c>
      <c r="V109" s="21">
        <v>0.12</v>
      </c>
    </row>
    <row r="110" spans="5:22" ht="16.5" thickBot="1" x14ac:dyDescent="0.3">
      <c r="T110" s="18">
        <v>39</v>
      </c>
      <c r="U110" s="17">
        <v>0.2</v>
      </c>
      <c r="V110" s="21">
        <v>0.12</v>
      </c>
    </row>
    <row r="111" spans="5:22" ht="16.5" thickBot="1" x14ac:dyDescent="0.3">
      <c r="T111" s="16">
        <v>40</v>
      </c>
      <c r="U111" s="17">
        <v>0.2</v>
      </c>
      <c r="V111" s="21">
        <v>0.12</v>
      </c>
    </row>
    <row r="112" spans="5:22" ht="16.5" thickBot="1" x14ac:dyDescent="0.3">
      <c r="T112" s="18">
        <v>41</v>
      </c>
      <c r="U112" s="17">
        <v>0.21</v>
      </c>
      <c r="V112" s="21">
        <v>0.12</v>
      </c>
    </row>
    <row r="113" spans="20:22" ht="16.5" thickBot="1" x14ac:dyDescent="0.3">
      <c r="T113" s="16">
        <v>42</v>
      </c>
      <c r="U113" s="21">
        <v>0.21</v>
      </c>
      <c r="V113" s="21">
        <v>0.12</v>
      </c>
    </row>
    <row r="114" spans="20:22" ht="16.5" thickBot="1" x14ac:dyDescent="0.3">
      <c r="T114" s="18">
        <v>43</v>
      </c>
      <c r="U114" s="17">
        <v>0.22</v>
      </c>
      <c r="V114" s="17">
        <v>0.12</v>
      </c>
    </row>
  </sheetData>
  <mergeCells count="49">
    <mergeCell ref="C89:E89"/>
    <mergeCell ref="D91:E91"/>
    <mergeCell ref="B93:E93"/>
    <mergeCell ref="B94:E94"/>
    <mergeCell ref="C96:G96"/>
    <mergeCell ref="C88:E88"/>
    <mergeCell ref="E63:F64"/>
    <mergeCell ref="G63:G64"/>
    <mergeCell ref="M63:M64"/>
    <mergeCell ref="D66:E66"/>
    <mergeCell ref="E76:F76"/>
    <mergeCell ref="E78:F78"/>
    <mergeCell ref="D81:E81"/>
    <mergeCell ref="D83:E83"/>
    <mergeCell ref="D84:E84"/>
    <mergeCell ref="D86:E86"/>
    <mergeCell ref="B55:F55"/>
    <mergeCell ref="F46:F48"/>
    <mergeCell ref="G46:G48"/>
    <mergeCell ref="H46:H48"/>
    <mergeCell ref="B43:E43"/>
    <mergeCell ref="A46:A48"/>
    <mergeCell ref="B46:B48"/>
    <mergeCell ref="C46:C48"/>
    <mergeCell ref="D46:D48"/>
    <mergeCell ref="E46:E48"/>
    <mergeCell ref="H24:H27"/>
    <mergeCell ref="B26:E26"/>
    <mergeCell ref="A39:A42"/>
    <mergeCell ref="B39:E40"/>
    <mergeCell ref="F39:G42"/>
    <mergeCell ref="H39:H42"/>
    <mergeCell ref="B41:E41"/>
    <mergeCell ref="E97:G97"/>
    <mergeCell ref="B13:E13"/>
    <mergeCell ref="C14:C15"/>
    <mergeCell ref="C1:H1"/>
    <mergeCell ref="A3:H3"/>
    <mergeCell ref="A4:H4"/>
    <mergeCell ref="A5:H5"/>
    <mergeCell ref="A9:A12"/>
    <mergeCell ref="B9:E10"/>
    <mergeCell ref="F9:G12"/>
    <mergeCell ref="H9:H12"/>
    <mergeCell ref="B11:E11"/>
    <mergeCell ref="B28:E28"/>
    <mergeCell ref="A24:A27"/>
    <mergeCell ref="B24:E25"/>
    <mergeCell ref="F24:G27"/>
  </mergeCells>
  <conditionalFormatting sqref="B2 D32 D37">
    <cfRule type="expression" dxfId="3285" priority="149">
      <formula>#REF!=#REF!</formula>
    </cfRule>
  </conditionalFormatting>
  <conditionalFormatting sqref="B13 F13">
    <cfRule type="expression" dxfId="3284" priority="78">
      <formula>$G$13=$F$13</formula>
    </cfRule>
  </conditionalFormatting>
  <conditionalFormatting sqref="B28">
    <cfRule type="expression" dxfId="3283" priority="27">
      <formula>$G$13=$F$13</formula>
    </cfRule>
  </conditionalFormatting>
  <conditionalFormatting sqref="B43">
    <cfRule type="expression" dxfId="3282" priority="24">
      <formula>$G$13=$F$13</formula>
    </cfRule>
  </conditionalFormatting>
  <conditionalFormatting sqref="C14 D15:F15">
    <cfRule type="expression" dxfId="3281" priority="82">
      <formula>$G$15=$F$15</formula>
    </cfRule>
  </conditionalFormatting>
  <conditionalFormatting sqref="C14:F14">
    <cfRule type="expression" dxfId="3280" priority="83">
      <formula>$G$14=$F$14</formula>
    </cfRule>
  </conditionalFormatting>
  <conditionalFormatting sqref="C16:F16">
    <cfRule type="expression" dxfId="3279" priority="81">
      <formula>$G$16=$F$16</formula>
    </cfRule>
  </conditionalFormatting>
  <conditionalFormatting sqref="C29:F29">
    <cfRule type="expression" dxfId="3278" priority="67">
      <formula>$G$29=$F$29</formula>
    </cfRule>
  </conditionalFormatting>
  <conditionalFormatting sqref="C30:F30">
    <cfRule type="expression" dxfId="3277" priority="66">
      <formula>$G$30=$F$30</formula>
    </cfRule>
  </conditionalFormatting>
  <conditionalFormatting sqref="C31:F31">
    <cfRule type="expression" dxfId="3276" priority="65">
      <formula>$G$31=$F$31</formula>
    </cfRule>
  </conditionalFormatting>
  <conditionalFormatting sqref="C44:F44">
    <cfRule type="expression" dxfId="3275" priority="56">
      <formula>$G$44=$F$44</formula>
    </cfRule>
  </conditionalFormatting>
  <conditionalFormatting sqref="C45:F45">
    <cfRule type="expression" dxfId="3274" priority="55">
      <formula>$G$45=$F$45</formula>
    </cfRule>
  </conditionalFormatting>
  <conditionalFormatting sqref="C46:F48">
    <cfRule type="expression" dxfId="3273" priority="54">
      <formula>$G$46=$F$46</formula>
    </cfRule>
  </conditionalFormatting>
  <conditionalFormatting sqref="D56:F56">
    <cfRule type="expression" dxfId="3272" priority="9">
      <formula>$G$56=$F$56</formula>
    </cfRule>
  </conditionalFormatting>
  <conditionalFormatting sqref="F28">
    <cfRule type="expression" dxfId="3271" priority="68">
      <formula>$G$28=$F$28</formula>
    </cfRule>
  </conditionalFormatting>
  <conditionalFormatting sqref="F43">
    <cfRule type="expression" dxfId="3270" priority="57">
      <formula>$G$43=$F$43</formula>
    </cfRule>
  </conditionalFormatting>
  <conditionalFormatting sqref="G63">
    <cfRule type="expression" dxfId="3269" priority="80">
      <formula>$G$63&gt;11</formula>
    </cfRule>
  </conditionalFormatting>
  <conditionalFormatting sqref="G63:G64">
    <cfRule type="expression" dxfId="3268" priority="77">
      <formula>$G$63&lt;5</formula>
    </cfRule>
  </conditionalFormatting>
  <conditionalFormatting sqref="M63:M64">
    <cfRule type="expression" dxfId="3267" priority="79">
      <formula>$H$16&gt;150</formula>
    </cfRule>
  </conditionalFormatting>
  <hyperlinks>
    <hyperlink ref="B6" location="INDEX!A1" display="Retour à l'index" xr:uid="{6160C674-BD8E-4A82-BE81-359048AB8DC8}"/>
    <hyperlink ref="B96" location="INDEX!A1" display="Retour à l'index" xr:uid="{8412F9A3-F4A7-458E-AE2B-DD2E75AF2961}"/>
    <hyperlink ref="E97:G97" location="'INDICE MAJORé'!A1" display="Si c'est le cas, calculez votre indice majoré" xr:uid="{D0DF6516-FE9D-400F-B7B4-466997F4EDD3}"/>
  </hyperlinks>
  <pageMargins left="0.25" right="0.25" top="0.75" bottom="0.75" header="0.3" footer="0.3"/>
  <pageSetup paperSize="8" orientation="landscape" horizontalDpi="4294967293" verticalDpi="0" r:id="rId1"/>
  <legacyDrawing r:id="rId2"/>
  <tableParts count="1">
    <tablePart r:id="rId3"/>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16D67-5EDB-4262-89B7-65FA841FA199}">
  <sheetPr codeName="Feuil23"/>
  <dimension ref="A1:M550"/>
  <sheetViews>
    <sheetView zoomScale="84" zoomScaleNormal="84" workbookViewId="0">
      <selection activeCell="B8" sqref="B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1" spans="1:8" hidden="1" x14ac:dyDescent="0.25"/>
    <row r="52" spans="1:8" hidden="1" x14ac:dyDescent="0.25"/>
    <row r="53" spans="1:8" hidden="1" x14ac:dyDescent="0.25"/>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VLOOKUP(G97,Tableau146737[],3)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F45:F48"/>
    <mergeCell ref="G45:G48"/>
    <mergeCell ref="H45:H48"/>
    <mergeCell ref="A55:A58"/>
    <mergeCell ref="B55:E56"/>
    <mergeCell ref="F55:G58"/>
    <mergeCell ref="H55:H58"/>
    <mergeCell ref="B57:E57"/>
    <mergeCell ref="C49:F49"/>
    <mergeCell ref="B59:E59"/>
    <mergeCell ref="B71:E72"/>
    <mergeCell ref="F71:G74"/>
    <mergeCell ref="H71:H74"/>
    <mergeCell ref="B73:E73"/>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2039" priority="22">
      <formula>$G$60=$F$60</formula>
    </cfRule>
  </conditionalFormatting>
  <conditionalFormatting sqref="B13">
    <cfRule type="expression" dxfId="2038" priority="21">
      <formula>#REF!=#REF!</formula>
    </cfRule>
  </conditionalFormatting>
  <conditionalFormatting sqref="B27">
    <cfRule type="expression" dxfId="2037" priority="20">
      <formula>#REF!=#REF!</formula>
    </cfRule>
  </conditionalFormatting>
  <conditionalFormatting sqref="B42">
    <cfRule type="expression" dxfId="2036" priority="18">
      <formula>#REF!=#REF!</formula>
    </cfRule>
  </conditionalFormatting>
  <conditionalFormatting sqref="B59">
    <cfRule type="expression" dxfId="2035" priority="17">
      <formula>#REF!=#REF!</formula>
    </cfRule>
  </conditionalFormatting>
  <conditionalFormatting sqref="B75">
    <cfRule type="expression" dxfId="2034" priority="19">
      <formula>#REF!=#REF!</formula>
    </cfRule>
  </conditionalFormatting>
  <conditionalFormatting sqref="B76 C77:F77">
    <cfRule type="expression" dxfId="2033" priority="14">
      <formula>$G$77=$F$77</formula>
    </cfRule>
  </conditionalFormatting>
  <conditionalFormatting sqref="B76:E76">
    <cfRule type="expression" dxfId="2032" priority="15">
      <formula>$G$76=$F$76</formula>
    </cfRule>
  </conditionalFormatting>
  <conditionalFormatting sqref="B13:F13">
    <cfRule type="expression" dxfId="2031" priority="39">
      <formula>$G$13=$F$13</formula>
    </cfRule>
  </conditionalFormatting>
  <conditionalFormatting sqref="B14:F14">
    <cfRule type="expression" dxfId="2030" priority="38">
      <formula>$G$14=$F$14</formula>
    </cfRule>
  </conditionalFormatting>
  <conditionalFormatting sqref="B27:F27">
    <cfRule type="expression" dxfId="2029" priority="5">
      <formula>$G$27=$F$27</formula>
    </cfRule>
  </conditionalFormatting>
  <conditionalFormatting sqref="B42:F42">
    <cfRule type="expression" dxfId="2028" priority="32">
      <formula>$G$42=$F$42</formula>
    </cfRule>
  </conditionalFormatting>
  <conditionalFormatting sqref="B75:F75">
    <cfRule type="expression" dxfId="2027" priority="16">
      <formula>$G$75=$F$75</formula>
    </cfRule>
  </conditionalFormatting>
  <conditionalFormatting sqref="B78:F78">
    <cfRule type="expression" dxfId="2026" priority="13">
      <formula>$G$78=$F$78</formula>
    </cfRule>
  </conditionalFormatting>
  <conditionalFormatting sqref="C28 D29:F29">
    <cfRule type="expression" dxfId="2025" priority="34">
      <formula>$G$29=$F$29</formula>
    </cfRule>
  </conditionalFormatting>
  <conditionalFormatting sqref="C119">
    <cfRule type="expression" dxfId="2024" priority="1">
      <formula>$L118&gt;1</formula>
    </cfRule>
    <cfRule type="expression" dxfId="2023" priority="3">
      <formula>$L118&lt;1</formula>
    </cfRule>
  </conditionalFormatting>
  <conditionalFormatting sqref="C16:F16">
    <cfRule type="expression" dxfId="2022" priority="36">
      <formula>$G$16=$F$16</formula>
    </cfRule>
  </conditionalFormatting>
  <conditionalFormatting sqref="C28:F28">
    <cfRule type="expression" dxfId="2021" priority="35">
      <formula>$G$28=$F$28</formula>
    </cfRule>
  </conditionalFormatting>
  <conditionalFormatting sqref="C30:F30">
    <cfRule type="expression" dxfId="2020" priority="33">
      <formula>$G$30=$F$30</formula>
    </cfRule>
  </conditionalFormatting>
  <conditionalFormatting sqref="C43:F43">
    <cfRule type="expression" dxfId="2019" priority="31">
      <formula>$G$43=$F$43</formula>
    </cfRule>
  </conditionalFormatting>
  <conditionalFormatting sqref="C44:F44">
    <cfRule type="expression" dxfId="2018" priority="30">
      <formula>$G$44=$F$44</formula>
    </cfRule>
  </conditionalFormatting>
  <conditionalFormatting sqref="C45:F45">
    <cfRule type="expression" dxfId="2017" priority="29">
      <formula>$G$45=$F$45</formula>
    </cfRule>
  </conditionalFormatting>
  <conditionalFormatting sqref="D22">
    <cfRule type="expression" dxfId="2016" priority="23">
      <formula>$G$60=$F$60</formula>
    </cfRule>
  </conditionalFormatting>
  <conditionalFormatting sqref="D33">
    <cfRule type="expression" dxfId="2015" priority="24">
      <formula>$G$60=$F$60</formula>
    </cfRule>
  </conditionalFormatting>
  <conditionalFormatting sqref="D86">
    <cfRule type="expression" dxfId="2014" priority="11">
      <formula>$G$88=$F$88</formula>
    </cfRule>
    <cfRule type="expression" dxfId="2013" priority="12">
      <formula>$G$87=$F$87</formula>
    </cfRule>
  </conditionalFormatting>
  <conditionalFormatting sqref="D60:F60">
    <cfRule type="expression" dxfId="2012" priority="27">
      <formula>$G$60=$F$60</formula>
    </cfRule>
  </conditionalFormatting>
  <conditionalFormatting sqref="D61:F61">
    <cfRule type="expression" dxfId="2011" priority="26">
      <formula>$G$61=$F$61</formula>
    </cfRule>
  </conditionalFormatting>
  <conditionalFormatting sqref="D62:F62">
    <cfRule type="expression" dxfId="2010" priority="25">
      <formula>$G$62=$F$62</formula>
    </cfRule>
  </conditionalFormatting>
  <conditionalFormatting sqref="D85:F85">
    <cfRule type="expression" dxfId="2009" priority="10">
      <formula>$G$85=$F$85</formula>
    </cfRule>
  </conditionalFormatting>
  <conditionalFormatting sqref="D86:F86">
    <cfRule type="expression" dxfId="2008" priority="9">
      <formula>$G$86=$F$86</formula>
    </cfRule>
  </conditionalFormatting>
  <conditionalFormatting sqref="D89:F89">
    <cfRule type="expression" dxfId="2007" priority="6">
      <formula>$G$89=$F$89</formula>
    </cfRule>
  </conditionalFormatting>
  <conditionalFormatting sqref="E14 C15:D15 F15">
    <cfRule type="expression" dxfId="2006" priority="37">
      <formula>$G$15=$F$15</formula>
    </cfRule>
  </conditionalFormatting>
  <conditionalFormatting sqref="E118 G118">
    <cfRule type="expression" dxfId="2005" priority="4">
      <formula>$L118&gt;1</formula>
    </cfRule>
    <cfRule type="expression" dxfId="2004" priority="2">
      <formula>$L118&lt;1</formula>
    </cfRule>
  </conditionalFormatting>
  <conditionalFormatting sqref="E87:F87">
    <cfRule type="expression" dxfId="2003" priority="8">
      <formula>$G$87=$F$87</formula>
    </cfRule>
  </conditionalFormatting>
  <conditionalFormatting sqref="E88:F88">
    <cfRule type="expression" dxfId="2002" priority="7">
      <formula>$G$88=$F$88</formula>
    </cfRule>
  </conditionalFormatting>
  <conditionalFormatting sqref="F59">
    <cfRule type="expression" dxfId="2001" priority="28">
      <formula>$G$59=$F$59</formula>
    </cfRule>
  </conditionalFormatting>
  <conditionalFormatting sqref="G94">
    <cfRule type="expression" dxfId="2000" priority="42">
      <formula>$G$94&gt;11</formula>
    </cfRule>
  </conditionalFormatting>
  <conditionalFormatting sqref="G94:G95">
    <cfRule type="expression" dxfId="1999" priority="40">
      <formula>$G$94&lt;5</formula>
    </cfRule>
  </conditionalFormatting>
  <conditionalFormatting sqref="M94:M95">
    <cfRule type="expression" dxfId="1998" priority="41">
      <formula>#REF!&gt;150</formula>
    </cfRule>
  </conditionalFormatting>
  <hyperlinks>
    <hyperlink ref="B143" location="'TABLE DES MATIERES'!A1" display="Retour à l'index" xr:uid="{3528109F-D197-4835-BB42-C39ED04A7B31}"/>
    <hyperlink ref="B6" location="'TABLE DES MATIERES'!A1" display="Retour à l'index" xr:uid="{6DCAC824-6C2E-425C-BAA2-5FBE088AA8D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54E2-B3B7-4C66-8E7D-7A2574BE2CCA}">
  <sheetPr codeName="Feuil24"/>
  <dimension ref="A1:M550"/>
  <sheetViews>
    <sheetView zoomScale="84" zoomScaleNormal="84" workbookViewId="0">
      <selection activeCell="B2" sqref="B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329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82" spans="2:13" ht="75" x14ac:dyDescent="0.3">
      <c r="B82" s="196" t="s">
        <v>102</v>
      </c>
      <c r="C82" s="196"/>
      <c r="D82" s="196"/>
      <c r="E82" s="196"/>
      <c r="F82" s="196"/>
      <c r="G82" s="68" t="s">
        <v>99</v>
      </c>
    </row>
    <row r="83" spans="2:13" ht="37.5"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v>0</v>
      </c>
      <c r="M94">
        <f>VLOOKUP(G94,Tableau14640[],3)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40:G140"/>
    <mergeCell ref="C132:E132"/>
    <mergeCell ref="C133:E133"/>
    <mergeCell ref="D135:E135"/>
    <mergeCell ref="B137:E137"/>
    <mergeCell ref="B138:E138"/>
    <mergeCell ref="D124:E124"/>
    <mergeCell ref="C125:E125"/>
    <mergeCell ref="D127:E127"/>
    <mergeCell ref="D128:E128"/>
    <mergeCell ref="C130:E130"/>
    <mergeCell ref="B113:G113"/>
    <mergeCell ref="E115:F116"/>
    <mergeCell ref="G115:G116"/>
    <mergeCell ref="B120:F120"/>
    <mergeCell ref="D121:F121"/>
    <mergeCell ref="B102:C102"/>
    <mergeCell ref="B103:C103"/>
    <mergeCell ref="E103:F103"/>
    <mergeCell ref="E105:F105"/>
    <mergeCell ref="E107:F107"/>
    <mergeCell ref="C18:F18"/>
    <mergeCell ref="C32:F32"/>
    <mergeCell ref="C48:F48"/>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97" priority="38">
      <formula>#REF!=#REF!</formula>
    </cfRule>
  </conditionalFormatting>
  <conditionalFormatting sqref="B14">
    <cfRule type="expression" dxfId="1996" priority="17">
      <formula>#REF!=#REF!</formula>
    </cfRule>
  </conditionalFormatting>
  <conditionalFormatting sqref="B28">
    <cfRule type="expression" dxfId="1995" priority="16">
      <formula>#REF!=#REF!</formula>
    </cfRule>
  </conditionalFormatting>
  <conditionalFormatting sqref="B42">
    <cfRule type="expression" dxfId="1994" priority="15">
      <formula>#REF!=#REF!</formula>
    </cfRule>
  </conditionalFormatting>
  <conditionalFormatting sqref="B57">
    <cfRule type="expression" dxfId="1993" priority="14">
      <formula>#REF!=#REF!</formula>
    </cfRule>
  </conditionalFormatting>
  <conditionalFormatting sqref="B72">
    <cfRule type="expression" dxfId="1992" priority="13">
      <formula>#REF!=#REF!</formula>
    </cfRule>
  </conditionalFormatting>
  <conditionalFormatting sqref="B74:C74 F74 D74:E75">
    <cfRule type="expression" dxfId="1991" priority="10">
      <formula>$G$74=$F$74</formula>
    </cfRule>
  </conditionalFormatting>
  <conditionalFormatting sqref="B14:F14">
    <cfRule type="expression" dxfId="1990" priority="34">
      <formula>$G$14=$F$14</formula>
    </cfRule>
  </conditionalFormatting>
  <conditionalFormatting sqref="B28:F28">
    <cfRule type="expression" dxfId="1989" priority="30">
      <formula>$G$28=$F$28</formula>
    </cfRule>
  </conditionalFormatting>
  <conditionalFormatting sqref="B42:F42">
    <cfRule type="expression" dxfId="1988" priority="26">
      <formula>$G$42=$F$42</formula>
    </cfRule>
  </conditionalFormatting>
  <conditionalFormatting sqref="B72:F72">
    <cfRule type="expression" dxfId="1987" priority="12">
      <formula>$G$72=$F$72</formula>
    </cfRule>
  </conditionalFormatting>
  <conditionalFormatting sqref="B73:F73">
    <cfRule type="expression" dxfId="1986" priority="11">
      <formula>$G$73=$F$73</formula>
    </cfRule>
  </conditionalFormatting>
  <conditionalFormatting sqref="C15 D16:F16">
    <cfRule type="expression" dxfId="1985" priority="32">
      <formula>$G$16=$F$16</formula>
    </cfRule>
  </conditionalFormatting>
  <conditionalFormatting sqref="C116">
    <cfRule type="expression" dxfId="1984" priority="1">
      <formula>$L115&gt;1</formula>
    </cfRule>
    <cfRule type="expression" dxfId="1983" priority="3">
      <formula>$L115&lt;1</formula>
    </cfRule>
  </conditionalFormatting>
  <conditionalFormatting sqref="C29:E31">
    <cfRule type="expression" dxfId="1982" priority="18">
      <formula>#REF!=#REF!</formula>
    </cfRule>
  </conditionalFormatting>
  <conditionalFormatting sqref="C15:F15">
    <cfRule type="expression" dxfId="1981" priority="33">
      <formula>$G$15=$F$15</formula>
    </cfRule>
  </conditionalFormatting>
  <conditionalFormatting sqref="C17:F17">
    <cfRule type="expression" dxfId="1980" priority="31">
      <formula>$G$17=$F$17</formula>
    </cfRule>
  </conditionalFormatting>
  <conditionalFormatting sqref="C29:F29">
    <cfRule type="expression" dxfId="1979" priority="29">
      <formula>$G$29=$F$29</formula>
    </cfRule>
  </conditionalFormatting>
  <conditionalFormatting sqref="C30:F30">
    <cfRule type="expression" dxfId="1978" priority="28">
      <formula>$G$30=$F$30</formula>
    </cfRule>
  </conditionalFormatting>
  <conditionalFormatting sqref="C31:F31">
    <cfRule type="expression" dxfId="1977" priority="27">
      <formula>$G$31=$F$31</formula>
    </cfRule>
  </conditionalFormatting>
  <conditionalFormatting sqref="C43:F43">
    <cfRule type="expression" dxfId="1976" priority="25">
      <formula>$G$43=$F$43</formula>
    </cfRule>
  </conditionalFormatting>
  <conditionalFormatting sqref="C44:F44">
    <cfRule type="expression" dxfId="1975" priority="24">
      <formula>$G$44=$F$44</formula>
    </cfRule>
  </conditionalFormatting>
  <conditionalFormatting sqref="C45:F47">
    <cfRule type="expression" dxfId="1974" priority="23">
      <formula>$G$45=$F$45</formula>
    </cfRule>
  </conditionalFormatting>
  <conditionalFormatting sqref="D84">
    <cfRule type="expression" dxfId="1973" priority="8">
      <formula>$G$85=$F$85</formula>
    </cfRule>
  </conditionalFormatting>
  <conditionalFormatting sqref="D74:E75 B75:C75 F75">
    <cfRule type="expression" dxfId="1972" priority="9">
      <formula>$G$75=$F$75</formula>
    </cfRule>
  </conditionalFormatting>
  <conditionalFormatting sqref="D58:F58">
    <cfRule type="expression" dxfId="1971" priority="21">
      <formula>$G$58=$F$58</formula>
    </cfRule>
  </conditionalFormatting>
  <conditionalFormatting sqref="D59:F59">
    <cfRule type="expression" dxfId="1970" priority="20">
      <formula>$G$59=$F$59</formula>
    </cfRule>
  </conditionalFormatting>
  <conditionalFormatting sqref="D60:F60">
    <cfRule type="expression" dxfId="1969" priority="19">
      <formula>$G$60=$F$60</formula>
    </cfRule>
  </conditionalFormatting>
  <conditionalFormatting sqref="D83:F83">
    <cfRule type="expression" dxfId="1968" priority="7">
      <formula>$G$83=$F$83</formula>
    </cfRule>
  </conditionalFormatting>
  <conditionalFormatting sqref="D84:F84">
    <cfRule type="expression" dxfId="1967" priority="6">
      <formula>$G$84=$F$84</formula>
    </cfRule>
  </conditionalFormatting>
  <conditionalFormatting sqref="E115 G115">
    <cfRule type="expression" dxfId="1966" priority="2">
      <formula>$L115&lt;1</formula>
    </cfRule>
    <cfRule type="expression" dxfId="1965" priority="4">
      <formula>$L115&gt;1</formula>
    </cfRule>
  </conditionalFormatting>
  <conditionalFormatting sqref="E85:F85">
    <cfRule type="expression" dxfId="1964" priority="5">
      <formula>$G$85=$F$85</formula>
    </cfRule>
  </conditionalFormatting>
  <conditionalFormatting sqref="F57">
    <cfRule type="expression" dxfId="1963" priority="22">
      <formula>$G$57=$F$57</formula>
    </cfRule>
  </conditionalFormatting>
  <conditionalFormatting sqref="G91">
    <cfRule type="expression" dxfId="1962" priority="37">
      <formula>$G$91&gt;11</formula>
    </cfRule>
  </conditionalFormatting>
  <conditionalFormatting sqref="G91:G92">
    <cfRule type="expression" dxfId="1961" priority="35">
      <formula>$G$91&lt;5</formula>
    </cfRule>
  </conditionalFormatting>
  <conditionalFormatting sqref="M91:M92">
    <cfRule type="expression" dxfId="1960" priority="36">
      <formula>#REF!&gt;150</formula>
    </cfRule>
  </conditionalFormatting>
  <hyperlinks>
    <hyperlink ref="B140" location="'TABLE DES MATIERES'!A1" display="Retour à l'index" xr:uid="{C7E15979-8FE9-4207-A483-ED1E35E1E710}"/>
    <hyperlink ref="B6" location="'TABLE DES MATIERES'!A1" display="Retour à l'index" xr:uid="{90A41631-1DA2-4735-BCEB-D5ADC19F9965}"/>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04FA-7E89-465C-B617-5B02114C7DD3}">
  <sheetPr codeName="Feuil25"/>
  <dimension ref="A1:M550"/>
  <sheetViews>
    <sheetView zoomScale="84" zoomScaleNormal="84" workbookViewId="0">
      <selection activeCell="D15" sqref="D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282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8" spans="4:13" ht="15.95" customHeight="1" x14ac:dyDescent="0.3">
      <c r="D58" s="30"/>
      <c r="E58" s="198" t="s">
        <v>107</v>
      </c>
      <c r="F58" s="198"/>
      <c r="G58" s="191">
        <v>5</v>
      </c>
      <c r="H58" s="22"/>
      <c r="I58" s="22"/>
      <c r="J58" s="22"/>
      <c r="K58" s="22"/>
      <c r="L58">
        <f>SUM(G1:G57)</f>
        <v>0</v>
      </c>
      <c r="M58" s="192">
        <f>IF(G58="","",150-((G58-5)*25))</f>
        <v>150</v>
      </c>
    </row>
    <row r="59" spans="4:13" ht="18.75" x14ac:dyDescent="0.3">
      <c r="D59" s="30"/>
      <c r="E59" s="198"/>
      <c r="F59" s="198"/>
      <c r="G59" s="191"/>
      <c r="H59" s="22"/>
      <c r="I59" s="22"/>
      <c r="J59" s="22"/>
      <c r="K59" s="22"/>
      <c r="L59" s="22"/>
      <c r="M59" s="192"/>
    </row>
    <row r="60" spans="4:13" ht="18.75" x14ac:dyDescent="0.3">
      <c r="D60" s="30"/>
      <c r="E60" s="30"/>
      <c r="F60" s="30"/>
    </row>
    <row r="61" spans="4:13" ht="24.6" customHeight="1" x14ac:dyDescent="0.35">
      <c r="D61" s="199" t="s">
        <v>108</v>
      </c>
      <c r="E61" s="199"/>
      <c r="F61" s="30"/>
      <c r="G61" s="73">
        <v>0</v>
      </c>
      <c r="M61">
        <f>VLOOKUP(G61,Tableau1461214[],3)</f>
        <v>0</v>
      </c>
    </row>
    <row r="62" spans="4:13" x14ac:dyDescent="0.25">
      <c r="E62" s="12"/>
    </row>
    <row r="63" spans="4:13" x14ac:dyDescent="0.25">
      <c r="E63" s="14"/>
      <c r="F63" s="15"/>
      <c r="G63" s="15"/>
    </row>
    <row r="64" spans="4:13" x14ac:dyDescent="0.25">
      <c r="E64" s="14"/>
      <c r="F64" s="15"/>
      <c r="G64" s="15"/>
    </row>
    <row r="65" spans="2:7" ht="18.75" x14ac:dyDescent="0.3">
      <c r="E65" s="23" t="s">
        <v>388</v>
      </c>
      <c r="F65" s="24"/>
      <c r="G65" s="25">
        <v>880</v>
      </c>
    </row>
    <row r="66" spans="2:7" ht="18.75" x14ac:dyDescent="0.3">
      <c r="E66" s="23" t="s">
        <v>136</v>
      </c>
      <c r="F66" s="24"/>
      <c r="G66" s="25">
        <f>PtCongPay</f>
        <v>150</v>
      </c>
    </row>
    <row r="67" spans="2:7" ht="18.75" x14ac:dyDescent="0.3">
      <c r="E67" s="23" t="s">
        <v>137</v>
      </c>
      <c r="F67" s="24"/>
      <c r="G67" s="122">
        <f>(INDICcatég+PtCongPay)*PourcentCPay</f>
        <v>0</v>
      </c>
    </row>
    <row r="68" spans="2:7" ht="18.75" x14ac:dyDescent="0.3">
      <c r="E68" s="23" t="s">
        <v>138</v>
      </c>
      <c r="F68" s="24"/>
      <c r="G68" s="25">
        <f>PointAutreCClassant</f>
        <v>0</v>
      </c>
    </row>
    <row r="69" spans="2:7" ht="21" x14ac:dyDescent="0.35">
      <c r="B69" s="267" t="s">
        <v>407</v>
      </c>
      <c r="C69" s="267"/>
      <c r="E69" s="23"/>
      <c r="F69" s="24"/>
      <c r="G69" s="25"/>
    </row>
    <row r="70" spans="2:7" ht="23.25" x14ac:dyDescent="0.35">
      <c r="B70" s="254" t="s">
        <v>391</v>
      </c>
      <c r="C70" s="254"/>
      <c r="E70" s="257" t="s">
        <v>394</v>
      </c>
      <c r="F70" s="258"/>
      <c r="G70" s="73"/>
    </row>
    <row r="71" spans="2:7" ht="23.25" x14ac:dyDescent="0.35">
      <c r="B71" s="106" t="s">
        <v>392</v>
      </c>
      <c r="C71" s="118"/>
      <c r="E71" s="257" t="s">
        <v>404</v>
      </c>
      <c r="F71" s="259"/>
      <c r="G71" s="71"/>
    </row>
    <row r="72" spans="2:7" ht="23.25" x14ac:dyDescent="0.35">
      <c r="B72" s="106" t="s">
        <v>406</v>
      </c>
      <c r="C72" s="124">
        <f>C71/G88</f>
        <v>0</v>
      </c>
      <c r="E72" s="257" t="s">
        <v>405</v>
      </c>
      <c r="F72" s="259"/>
      <c r="G72" s="71"/>
    </row>
    <row r="73" spans="2:7" ht="18.95" customHeight="1" x14ac:dyDescent="0.3">
      <c r="E73" s="257" t="s">
        <v>400</v>
      </c>
      <c r="F73" s="259"/>
      <c r="G73" s="71"/>
    </row>
    <row r="74" spans="2:7" ht="18.95" customHeight="1" x14ac:dyDescent="0.3">
      <c r="E74" s="257" t="s">
        <v>400</v>
      </c>
      <c r="F74" s="259"/>
      <c r="G74" s="71"/>
    </row>
    <row r="75" spans="2:7" ht="18.95" customHeight="1" x14ac:dyDescent="0.25">
      <c r="E75" s="203" t="s">
        <v>393</v>
      </c>
      <c r="F75" s="255"/>
      <c r="G75" s="107">
        <f>SUM(G70:G72)</f>
        <v>0</v>
      </c>
    </row>
    <row r="76" spans="2:7" ht="18.95" customHeight="1" x14ac:dyDescent="0.25"/>
    <row r="77" spans="2:7" ht="18.95" customHeight="1" x14ac:dyDescent="0.25"/>
    <row r="78" spans="2:7" ht="18.95" customHeight="1" x14ac:dyDescent="0.25">
      <c r="E78" s="115"/>
      <c r="F78" s="115"/>
    </row>
    <row r="79" spans="2:7" ht="18.95" customHeight="1" x14ac:dyDescent="0.25"/>
    <row r="80" spans="2:7" ht="18.95" customHeight="1" x14ac:dyDescent="0.35">
      <c r="B80" s="256" t="s">
        <v>409</v>
      </c>
      <c r="C80" s="256"/>
      <c r="D80" s="256"/>
      <c r="E80" s="256"/>
      <c r="F80" s="256"/>
      <c r="G80" s="256"/>
    </row>
    <row r="81" spans="2:12" ht="56.45" customHeight="1" x14ac:dyDescent="0.3">
      <c r="B81" s="120" t="s">
        <v>395</v>
      </c>
      <c r="C81" s="117"/>
      <c r="E81" s="119" t="s">
        <v>397</v>
      </c>
      <c r="F81" s="116"/>
      <c r="G81" s="114">
        <f>INDICcatég+PointCPay+PointAutreCClassant+PointAnciennete+G75</f>
        <v>1030</v>
      </c>
    </row>
    <row r="82" spans="2:12" ht="40.5" customHeight="1" x14ac:dyDescent="0.25">
      <c r="B82" s="112" t="s">
        <v>399</v>
      </c>
      <c r="C82" s="121">
        <f>C81*12/G88</f>
        <v>0</v>
      </c>
      <c r="E82" s="260" t="s">
        <v>396</v>
      </c>
      <c r="F82" s="260"/>
      <c r="G82" s="261"/>
      <c r="L82" s="109">
        <f>C82-G81</f>
        <v>-1030</v>
      </c>
    </row>
    <row r="83" spans="2:12" ht="55.5" customHeight="1" x14ac:dyDescent="0.35">
      <c r="B83" s="111" t="s">
        <v>398</v>
      </c>
      <c r="C83" s="110" t="str">
        <f>IF($L82&gt;1, $L82,"non concerné.e" )</f>
        <v>non concerné.e</v>
      </c>
      <c r="E83" s="260"/>
      <c r="F83" s="260"/>
      <c r="G83" s="262"/>
    </row>
    <row r="84" spans="2:12" ht="48.6" customHeight="1" x14ac:dyDescent="0.25"/>
    <row r="85" spans="2:12" ht="48" customHeight="1" x14ac:dyDescent="0.25"/>
    <row r="86" spans="2:12" ht="48" customHeight="1" thickBot="1" x14ac:dyDescent="0.3"/>
    <row r="87" spans="2:12" ht="33.6" customHeight="1" thickTop="1" thickBot="1" x14ac:dyDescent="0.3">
      <c r="B87" s="268" t="s">
        <v>401</v>
      </c>
      <c r="C87" s="269"/>
      <c r="D87" s="269"/>
      <c r="E87" s="269"/>
      <c r="F87" s="270"/>
      <c r="G87" s="123">
        <f>G82+G81</f>
        <v>1030</v>
      </c>
    </row>
    <row r="88" spans="2:12" ht="19.5" customHeight="1" thickTop="1" x14ac:dyDescent="0.25">
      <c r="D88" s="265" t="s">
        <v>135</v>
      </c>
      <c r="E88" s="265"/>
      <c r="F88" s="266"/>
      <c r="G88" s="113">
        <v>19.940000000000001</v>
      </c>
    </row>
    <row r="89" spans="2:12" ht="14.45" customHeight="1" x14ac:dyDescent="0.25">
      <c r="E89" s="14"/>
      <c r="F89" s="15"/>
      <c r="G89" s="15"/>
    </row>
    <row r="90" spans="2:12" ht="18.75" hidden="1" x14ac:dyDescent="0.3">
      <c r="E90" s="32" t="s">
        <v>113</v>
      </c>
    </row>
    <row r="91" spans="2:12" ht="23.45" hidden="1" customHeight="1" x14ac:dyDescent="0.35">
      <c r="D91" s="202" t="s">
        <v>114</v>
      </c>
      <c r="E91" s="202"/>
      <c r="F91" s="20"/>
      <c r="G91" s="74">
        <v>100</v>
      </c>
    </row>
    <row r="92" spans="2:12" ht="23.25" hidden="1" x14ac:dyDescent="0.35">
      <c r="C92" s="253" t="s">
        <v>402</v>
      </c>
      <c r="D92" s="253"/>
      <c r="E92" s="253"/>
      <c r="F92" s="20"/>
      <c r="G92" s="74">
        <v>100</v>
      </c>
    </row>
    <row r="94" spans="2:12" ht="23.25" x14ac:dyDescent="0.35">
      <c r="D94" s="195" t="s">
        <v>115</v>
      </c>
      <c r="E94" s="195"/>
      <c r="F94" s="27"/>
      <c r="G94" s="28">
        <f>G87*G88*G92%</f>
        <v>20538.2</v>
      </c>
    </row>
    <row r="95" spans="2:12" ht="23.25" x14ac:dyDescent="0.35">
      <c r="D95" s="195" t="s">
        <v>116</v>
      </c>
      <c r="E95" s="195"/>
      <c r="F95" s="27"/>
      <c r="G95" s="28">
        <f>G94/12</f>
        <v>1711.5166666666667</v>
      </c>
    </row>
    <row r="97" spans="2:7" ht="23.25" x14ac:dyDescent="0.35">
      <c r="C97" s="272" t="s">
        <v>408</v>
      </c>
      <c r="D97" s="272"/>
      <c r="E97" s="272"/>
      <c r="G97" s="75">
        <v>1</v>
      </c>
    </row>
    <row r="99" spans="2:7" ht="18.95" customHeight="1" x14ac:dyDescent="0.35">
      <c r="C99" s="205" t="s">
        <v>132</v>
      </c>
      <c r="D99" s="205"/>
      <c r="E99" s="205"/>
      <c r="F99" s="27"/>
      <c r="G99" s="28">
        <f>G94*G97</f>
        <v>20538.2</v>
      </c>
    </row>
    <row r="100" spans="2:7" ht="18.95" customHeight="1" x14ac:dyDescent="0.35">
      <c r="C100" s="205" t="s">
        <v>133</v>
      </c>
      <c r="D100" s="205"/>
      <c r="E100" s="205"/>
      <c r="F100" s="27"/>
      <c r="G100" s="28">
        <f>G99/12</f>
        <v>1711.5166666666667</v>
      </c>
    </row>
    <row r="102" spans="2:7" ht="23.25" x14ac:dyDescent="0.35">
      <c r="D102" s="206" t="s">
        <v>131</v>
      </c>
      <c r="E102" s="206"/>
      <c r="G102" s="75">
        <v>0.5</v>
      </c>
    </row>
    <row r="104" spans="2:7" ht="23.25" x14ac:dyDescent="0.35">
      <c r="B104" s="205" t="s">
        <v>134</v>
      </c>
      <c r="C104" s="205"/>
      <c r="D104" s="205"/>
      <c r="E104" s="205"/>
      <c r="F104" s="27"/>
      <c r="G104" s="28">
        <f>G99*G102</f>
        <v>10269.1</v>
      </c>
    </row>
    <row r="105" spans="2:7" ht="23.25" x14ac:dyDescent="0.35">
      <c r="B105" s="205" t="s">
        <v>403</v>
      </c>
      <c r="C105" s="205"/>
      <c r="D105" s="205"/>
      <c r="E105" s="205"/>
      <c r="F105" s="27"/>
      <c r="G105" s="28">
        <f>G104/12</f>
        <v>855.75833333333333</v>
      </c>
    </row>
    <row r="107" spans="2:7" ht="14.45" customHeight="1" x14ac:dyDescent="0.25">
      <c r="B107" s="77" t="s">
        <v>266</v>
      </c>
      <c r="C107" s="271"/>
      <c r="D107" s="271"/>
      <c r="E107" s="271"/>
      <c r="F107" s="271"/>
      <c r="G107"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E82:F83"/>
    <mergeCell ref="G82:G83"/>
    <mergeCell ref="E73:F7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59" priority="24">
      <formula>#REF!=#REF!</formula>
    </cfRule>
  </conditionalFormatting>
  <conditionalFormatting sqref="B14">
    <cfRule type="expression" dxfId="1958" priority="7">
      <formula>#REF!=#REF!</formula>
    </cfRule>
  </conditionalFormatting>
  <conditionalFormatting sqref="B28">
    <cfRule type="expression" dxfId="1957" priority="6">
      <formula>#REF!=#REF!</formula>
    </cfRule>
  </conditionalFormatting>
  <conditionalFormatting sqref="B42">
    <cfRule type="expression" dxfId="1956" priority="5">
      <formula>#REF!=#REF!</formula>
    </cfRule>
  </conditionalFormatting>
  <conditionalFormatting sqref="B14:F14">
    <cfRule type="expression" dxfId="1955" priority="20">
      <formula>$G$14=$F$14</formula>
    </cfRule>
  </conditionalFormatting>
  <conditionalFormatting sqref="B28:F28">
    <cfRule type="expression" dxfId="1954" priority="16">
      <formula>$G$28=$F$28</formula>
    </cfRule>
  </conditionalFormatting>
  <conditionalFormatting sqref="B42:F42">
    <cfRule type="expression" dxfId="1953" priority="12">
      <formula>$G$42=$F$42</formula>
    </cfRule>
  </conditionalFormatting>
  <conditionalFormatting sqref="C15 D16:F16">
    <cfRule type="expression" dxfId="1952" priority="18">
      <formula>$G$16=$F$16</formula>
    </cfRule>
  </conditionalFormatting>
  <conditionalFormatting sqref="C83">
    <cfRule type="expression" dxfId="1951" priority="1">
      <formula>$L82&gt;1</formula>
    </cfRule>
    <cfRule type="expression" dxfId="1950" priority="3">
      <formula>$L82&lt;1</formula>
    </cfRule>
  </conditionalFormatting>
  <conditionalFormatting sqref="C29:E31">
    <cfRule type="expression" dxfId="1949" priority="8">
      <formula>#REF!=#REF!</formula>
    </cfRule>
  </conditionalFormatting>
  <conditionalFormatting sqref="C15:F15">
    <cfRule type="expression" dxfId="1948" priority="19">
      <formula>$G$15=$F$15</formula>
    </cfRule>
  </conditionalFormatting>
  <conditionalFormatting sqref="C17:F17">
    <cfRule type="expression" dxfId="1947" priority="17">
      <formula>$G$17=$F$17</formula>
    </cfRule>
  </conditionalFormatting>
  <conditionalFormatting sqref="C29:F29">
    <cfRule type="expression" dxfId="1946" priority="15">
      <formula>$G$29=$F$29</formula>
    </cfRule>
  </conditionalFormatting>
  <conditionalFormatting sqref="C30:F30">
    <cfRule type="expression" dxfId="1945" priority="14">
      <formula>$G$30=$F$30</formula>
    </cfRule>
  </conditionalFormatting>
  <conditionalFormatting sqref="C31:F31">
    <cfRule type="expression" dxfId="1944" priority="13">
      <formula>$G$31=$F$31</formula>
    </cfRule>
  </conditionalFormatting>
  <conditionalFormatting sqref="C43:F43">
    <cfRule type="expression" dxfId="1943" priority="11">
      <formula>$G$43=$F$43</formula>
    </cfRule>
  </conditionalFormatting>
  <conditionalFormatting sqref="C44:F44">
    <cfRule type="expression" dxfId="1942" priority="10">
      <formula>$G$44=$F$44</formula>
    </cfRule>
  </conditionalFormatting>
  <conditionalFormatting sqref="C45:F47">
    <cfRule type="expression" dxfId="1941" priority="9">
      <formula>$G$45=$F$45</formula>
    </cfRule>
  </conditionalFormatting>
  <conditionalFormatting sqref="E82 G82">
    <cfRule type="expression" dxfId="1940" priority="2">
      <formula>$L82&lt;1</formula>
    </cfRule>
    <cfRule type="expression" dxfId="1939" priority="4">
      <formula>$L82&gt;1</formula>
    </cfRule>
  </conditionalFormatting>
  <conditionalFormatting sqref="G58">
    <cfRule type="expression" dxfId="1938" priority="23">
      <formula>$G$58&gt;11</formula>
    </cfRule>
  </conditionalFormatting>
  <conditionalFormatting sqref="G58:G59">
    <cfRule type="expression" dxfId="1937" priority="21">
      <formula>$G$58&lt;5</formula>
    </cfRule>
  </conditionalFormatting>
  <conditionalFormatting sqref="M58:M59">
    <cfRule type="expression" dxfId="1936" priority="22">
      <formula>#REF!&gt;150</formula>
    </cfRule>
  </conditionalFormatting>
  <hyperlinks>
    <hyperlink ref="B107" location="'TABLE DES MATIERES'!A1" display="Retour à l'index" xr:uid="{6C3FD236-BABE-47F2-84D6-52CABFF37B2A}"/>
    <hyperlink ref="B6" location="'TABLE DES MATIERES'!A1" display="Retour à l'index" xr:uid="{9D20422D-7E8C-477E-84C4-98083C44096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73AA-D81E-4EB2-99E7-7A024F150B2A}">
  <sheetPr codeName="Feuil26"/>
  <dimension ref="A1:M550"/>
  <sheetViews>
    <sheetView zoomScale="84" zoomScaleNormal="84" workbookViewId="0">
      <selection activeCell="B10" sqref="B10: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284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hidden="1"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hidden="1"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8" spans="1:8" x14ac:dyDescent="0.25">
      <c r="A68" s="209" t="s">
        <v>2</v>
      </c>
      <c r="B68" s="193" t="s">
        <v>82</v>
      </c>
      <c r="C68" s="193"/>
      <c r="D68" s="193"/>
      <c r="E68" s="193"/>
      <c r="F68" s="157" t="s">
        <v>32</v>
      </c>
      <c r="G68" s="157"/>
      <c r="H68" s="161" t="s">
        <v>2</v>
      </c>
    </row>
    <row r="69" spans="1:8" x14ac:dyDescent="0.25">
      <c r="A69" s="210"/>
      <c r="B69" s="193"/>
      <c r="C69" s="193"/>
      <c r="D69" s="193"/>
      <c r="E69" s="193"/>
      <c r="F69" s="157"/>
      <c r="G69" s="157"/>
      <c r="H69" s="161"/>
    </row>
    <row r="70" spans="1:8" ht="55.5" customHeight="1" x14ac:dyDescent="0.25">
      <c r="A70" s="210"/>
      <c r="B70" s="194" t="s">
        <v>119</v>
      </c>
      <c r="C70" s="194"/>
      <c r="D70" s="194"/>
      <c r="E70" s="194"/>
      <c r="F70" s="157"/>
      <c r="G70" s="157"/>
      <c r="H70" s="161"/>
    </row>
    <row r="71" spans="1:8" ht="15.75" x14ac:dyDescent="0.25">
      <c r="A71" s="211"/>
      <c r="B71" s="64" t="s">
        <v>83</v>
      </c>
      <c r="C71" s="64" t="s">
        <v>84</v>
      </c>
      <c r="D71" s="64" t="s">
        <v>85</v>
      </c>
      <c r="E71" s="64" t="s">
        <v>86</v>
      </c>
      <c r="F71" s="157"/>
      <c r="G71" s="157"/>
      <c r="H71" s="161"/>
    </row>
    <row r="72" spans="1:8" ht="39"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x14ac:dyDescent="0.25">
      <c r="A75" s="10">
        <v>4</v>
      </c>
      <c r="B75" s="35" t="s">
        <v>163</v>
      </c>
      <c r="C75" s="35" t="s">
        <v>164</v>
      </c>
      <c r="D75" s="207"/>
      <c r="E75" s="207"/>
      <c r="F75" s="11">
        <v>100</v>
      </c>
      <c r="G75" s="71"/>
      <c r="H75" s="3">
        <v>4</v>
      </c>
    </row>
    <row r="76" spans="1:8" ht="23.25" x14ac:dyDescent="0.35">
      <c r="C76" s="263" t="s">
        <v>390</v>
      </c>
      <c r="D76" s="263"/>
      <c r="E76" s="263"/>
      <c r="F76" s="264"/>
      <c r="G76" s="69"/>
    </row>
    <row r="82" spans="2:13" ht="75" x14ac:dyDescent="0.3">
      <c r="B82" s="196" t="s">
        <v>102</v>
      </c>
      <c r="C82" s="196"/>
      <c r="D82" s="196"/>
      <c r="E82" s="196"/>
      <c r="F82" s="196"/>
      <c r="G82" s="68" t="s">
        <v>99</v>
      </c>
    </row>
    <row r="83" spans="2:13" ht="37.5" hidden="1" x14ac:dyDescent="0.25">
      <c r="D83" s="45" t="s">
        <v>100</v>
      </c>
      <c r="E83" s="45" t="s">
        <v>101</v>
      </c>
      <c r="F83" s="66">
        <v>30</v>
      </c>
      <c r="G83" s="71"/>
    </row>
    <row r="84" spans="2:13" ht="37.5" x14ac:dyDescent="0.25">
      <c r="D84" s="208" t="s">
        <v>103</v>
      </c>
      <c r="E84" s="45" t="s">
        <v>168</v>
      </c>
      <c r="F84" s="66">
        <v>50</v>
      </c>
      <c r="G84" s="71"/>
    </row>
    <row r="85" spans="2:13" ht="37.5" x14ac:dyDescent="0.25">
      <c r="D85" s="208"/>
      <c r="E85" s="45" t="s">
        <v>169</v>
      </c>
      <c r="F85" s="66">
        <v>80</v>
      </c>
      <c r="G85" s="71"/>
    </row>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VLOOKUP(G94,Tableau14630[],3)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E115:F116"/>
    <mergeCell ref="G115:G116"/>
    <mergeCell ref="B120:F120"/>
    <mergeCell ref="D121:F121"/>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935" priority="38">
      <formula>#REF!=#REF!</formula>
    </cfRule>
  </conditionalFormatting>
  <conditionalFormatting sqref="B14">
    <cfRule type="expression" dxfId="1934" priority="17">
      <formula>#REF!=#REF!</formula>
    </cfRule>
  </conditionalFormatting>
  <conditionalFormatting sqref="B28">
    <cfRule type="expression" dxfId="1933" priority="16">
      <formula>#REF!=#REF!</formula>
    </cfRule>
  </conditionalFormatting>
  <conditionalFormatting sqref="B42">
    <cfRule type="expression" dxfId="1932" priority="15">
      <formula>#REF!=#REF!</formula>
    </cfRule>
  </conditionalFormatting>
  <conditionalFormatting sqref="B57">
    <cfRule type="expression" dxfId="1931" priority="14">
      <formula>#REF!=#REF!</formula>
    </cfRule>
  </conditionalFormatting>
  <conditionalFormatting sqref="B72">
    <cfRule type="expression" dxfId="1930" priority="13">
      <formula>#REF!=#REF!</formula>
    </cfRule>
  </conditionalFormatting>
  <conditionalFormatting sqref="B74:C74 F74 D74:E75">
    <cfRule type="expression" dxfId="1929" priority="10">
      <formula>$G$74=$F$74</formula>
    </cfRule>
  </conditionalFormatting>
  <conditionalFormatting sqref="B14:F14">
    <cfRule type="expression" dxfId="1928" priority="34">
      <formula>$G$14=$F$14</formula>
    </cfRule>
  </conditionalFormatting>
  <conditionalFormatting sqref="B28:F28">
    <cfRule type="expression" dxfId="1927" priority="30">
      <formula>$G$28=$F$28</formula>
    </cfRule>
  </conditionalFormatting>
  <conditionalFormatting sqref="B42:F42">
    <cfRule type="expression" dxfId="1926" priority="26">
      <formula>$G$42=$F$42</formula>
    </cfRule>
  </conditionalFormatting>
  <conditionalFormatting sqref="B72:F72">
    <cfRule type="expression" dxfId="1925" priority="12">
      <formula>$G$72=$F$72</formula>
    </cfRule>
  </conditionalFormatting>
  <conditionalFormatting sqref="B73:F73">
    <cfRule type="expression" dxfId="1924" priority="11">
      <formula>$G$73=$F$73</formula>
    </cfRule>
  </conditionalFormatting>
  <conditionalFormatting sqref="C15 D16:F16">
    <cfRule type="expression" dxfId="1923" priority="32">
      <formula>$G$16=$F$16</formula>
    </cfRule>
  </conditionalFormatting>
  <conditionalFormatting sqref="C116">
    <cfRule type="expression" dxfId="1922" priority="1">
      <formula>$L115&gt;1</formula>
    </cfRule>
    <cfRule type="expression" dxfId="1921" priority="3">
      <formula>$L115&lt;1</formula>
    </cfRule>
  </conditionalFormatting>
  <conditionalFormatting sqref="C29:E31">
    <cfRule type="expression" dxfId="1920" priority="18">
      <formula>#REF!=#REF!</formula>
    </cfRule>
  </conditionalFormatting>
  <conditionalFormatting sqref="C15:F15">
    <cfRule type="expression" dxfId="1919" priority="33">
      <formula>$G$15=$F$15</formula>
    </cfRule>
  </conditionalFormatting>
  <conditionalFormatting sqref="C17:F17">
    <cfRule type="expression" dxfId="1918" priority="31">
      <formula>$G$17=$F$17</formula>
    </cfRule>
  </conditionalFormatting>
  <conditionalFormatting sqref="C31:F31">
    <cfRule type="expression" dxfId="1917" priority="27">
      <formula>$G$31=$F$31</formula>
    </cfRule>
  </conditionalFormatting>
  <conditionalFormatting sqref="C43:F43">
    <cfRule type="expression" dxfId="1916" priority="25">
      <formula>$G$43=$F$43</formula>
    </cfRule>
  </conditionalFormatting>
  <conditionalFormatting sqref="C44:F44">
    <cfRule type="expression" dxfId="1915" priority="24">
      <formula>$G$44=$F$44</formula>
    </cfRule>
  </conditionalFormatting>
  <conditionalFormatting sqref="C45:F47">
    <cfRule type="expression" dxfId="1914" priority="23">
      <formula>$G$45=$F$45</formula>
    </cfRule>
  </conditionalFormatting>
  <conditionalFormatting sqref="D84">
    <cfRule type="expression" dxfId="1913" priority="8">
      <formula>$G$85=$F$85</formula>
    </cfRule>
  </conditionalFormatting>
  <conditionalFormatting sqref="D74:E75 B75:C75 F75">
    <cfRule type="expression" dxfId="1912" priority="9">
      <formula>$G$75=$F$75</formula>
    </cfRule>
  </conditionalFormatting>
  <conditionalFormatting sqref="D58:F58">
    <cfRule type="expression" dxfId="1911" priority="21">
      <formula>$G$58=$F$58</formula>
    </cfRule>
  </conditionalFormatting>
  <conditionalFormatting sqref="D59:F59">
    <cfRule type="expression" dxfId="1910" priority="20">
      <formula>$G$59=$F$59</formula>
    </cfRule>
  </conditionalFormatting>
  <conditionalFormatting sqref="D60:F60">
    <cfRule type="expression" dxfId="1909" priority="19">
      <formula>$G$60=$F$60</formula>
    </cfRule>
  </conditionalFormatting>
  <conditionalFormatting sqref="D83:F83">
    <cfRule type="expression" dxfId="1908" priority="7">
      <formula>$G$83=$F$83</formula>
    </cfRule>
  </conditionalFormatting>
  <conditionalFormatting sqref="D84:F84">
    <cfRule type="expression" dxfId="1907" priority="6">
      <formula>$G$84=$F$84</formula>
    </cfRule>
  </conditionalFormatting>
  <conditionalFormatting sqref="E115 G115">
    <cfRule type="expression" dxfId="1906" priority="2">
      <formula>$L115&lt;1</formula>
    </cfRule>
    <cfRule type="expression" dxfId="1905" priority="4">
      <formula>$L115&gt;1</formula>
    </cfRule>
  </conditionalFormatting>
  <conditionalFormatting sqref="E85:F85">
    <cfRule type="expression" dxfId="1904" priority="5">
      <formula>$G$85=$F$85</formula>
    </cfRule>
  </conditionalFormatting>
  <conditionalFormatting sqref="F29">
    <cfRule type="expression" dxfId="1903" priority="29">
      <formula>$G$29=$F$29</formula>
    </cfRule>
  </conditionalFormatting>
  <conditionalFormatting sqref="F30">
    <cfRule type="expression" dxfId="1902" priority="28">
      <formula>$G$30=$F$30</formula>
    </cfRule>
  </conditionalFormatting>
  <conditionalFormatting sqref="F57">
    <cfRule type="expression" dxfId="1901" priority="22">
      <formula>$G$57=$F$57</formula>
    </cfRule>
  </conditionalFormatting>
  <conditionalFormatting sqref="G91">
    <cfRule type="expression" dxfId="1900" priority="37">
      <formula>$G$91&gt;11</formula>
    </cfRule>
  </conditionalFormatting>
  <conditionalFormatting sqref="G91:G92">
    <cfRule type="expression" dxfId="1899" priority="35">
      <formula>$G$91&lt;5</formula>
    </cfRule>
  </conditionalFormatting>
  <conditionalFormatting sqref="M91:M92">
    <cfRule type="expression" dxfId="1898" priority="36">
      <formula>#REF!&gt;150</formula>
    </cfRule>
  </conditionalFormatting>
  <hyperlinks>
    <hyperlink ref="B140" location="'TABLE DES MATIERES'!A1" display="Retour à l'index" xr:uid="{402F9E57-5C92-4F60-A82A-961E330C67E7}"/>
    <hyperlink ref="B6" location="'TABLE DES MATIERES'!A1" display="Retour à l'index" xr:uid="{D7530F5E-9255-46AD-902B-B6A928A7F61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682-F07D-4594-BFD2-6ECF4BF38323}">
  <sheetPr codeName="Feuil27"/>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287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4" spans="1:8" hidden="1" x14ac:dyDescent="0.25"/>
    <row r="65" spans="1:8" hidden="1" x14ac:dyDescent="0.25"/>
    <row r="66" spans="1:8" hidden="1" x14ac:dyDescent="0.25"/>
    <row r="67" spans="1:8" hidden="1" x14ac:dyDescent="0.25"/>
    <row r="68" spans="1:8" hidden="1" x14ac:dyDescent="0.25"/>
    <row r="71" spans="1:8" ht="14.45" customHeight="1" x14ac:dyDescent="0.25">
      <c r="A71" s="34" t="s">
        <v>2</v>
      </c>
      <c r="B71" s="193" t="s">
        <v>91</v>
      </c>
      <c r="C71" s="193"/>
      <c r="D71" s="193"/>
      <c r="E71" s="193"/>
      <c r="F71" s="157" t="s">
        <v>32</v>
      </c>
      <c r="G71" s="157"/>
      <c r="H71" s="161" t="s">
        <v>2</v>
      </c>
    </row>
    <row r="72" spans="1:8" ht="14.45" customHeight="1" x14ac:dyDescent="0.25">
      <c r="A72" s="34"/>
      <c r="B72" s="193"/>
      <c r="C72" s="193"/>
      <c r="D72" s="193"/>
      <c r="E72" s="193"/>
      <c r="F72" s="157"/>
      <c r="G72" s="157"/>
      <c r="H72" s="161"/>
    </row>
    <row r="73" spans="1:8" ht="45.95" customHeight="1" x14ac:dyDescent="0.25">
      <c r="A73" s="9"/>
      <c r="B73" s="194" t="s">
        <v>119</v>
      </c>
      <c r="C73" s="194"/>
      <c r="D73" s="194"/>
      <c r="E73" s="194"/>
      <c r="F73" s="157"/>
      <c r="G73" s="157"/>
      <c r="H73" s="161"/>
    </row>
    <row r="74" spans="1:8" ht="15" customHeight="1" x14ac:dyDescent="0.25">
      <c r="A74" s="9"/>
      <c r="B74" s="64" t="s">
        <v>83</v>
      </c>
      <c r="C74" s="64" t="s">
        <v>84</v>
      </c>
      <c r="D74" s="64" t="s">
        <v>85</v>
      </c>
      <c r="E74" s="64" t="s">
        <v>86</v>
      </c>
      <c r="F74" s="157"/>
      <c r="G74" s="157"/>
      <c r="H74" s="161"/>
    </row>
    <row r="75" spans="1:8" ht="36" customHeight="1" x14ac:dyDescent="0.25">
      <c r="A75" s="10">
        <v>1</v>
      </c>
      <c r="B75" s="171" t="s">
        <v>173</v>
      </c>
      <c r="C75" s="171"/>
      <c r="D75" s="171"/>
      <c r="E75" s="171"/>
      <c r="F75" s="11">
        <v>50</v>
      </c>
      <c r="G75" s="71"/>
      <c r="H75" s="3">
        <v>1</v>
      </c>
    </row>
    <row r="76" spans="1:8" ht="112.5" x14ac:dyDescent="0.25">
      <c r="A76" s="10">
        <v>2</v>
      </c>
      <c r="B76" s="172" t="s">
        <v>165</v>
      </c>
      <c r="C76" s="45" t="s">
        <v>92</v>
      </c>
      <c r="D76" s="45" t="s">
        <v>93</v>
      </c>
      <c r="E76" s="45" t="s">
        <v>94</v>
      </c>
      <c r="F76" s="11">
        <v>100</v>
      </c>
      <c r="G76" s="71"/>
      <c r="H76" s="3">
        <v>2</v>
      </c>
    </row>
    <row r="77" spans="1:8" ht="131.25" x14ac:dyDescent="0.3">
      <c r="A77" s="10">
        <v>3</v>
      </c>
      <c r="B77" s="172"/>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63" t="s">
        <v>390</v>
      </c>
      <c r="D79" s="263"/>
      <c r="E79" s="263"/>
      <c r="F79" s="264"/>
      <c r="G79" s="69"/>
    </row>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x14ac:dyDescent="0.25">
      <c r="D86" s="197" t="s">
        <v>103</v>
      </c>
      <c r="E86" s="41" t="s">
        <v>170</v>
      </c>
      <c r="F86" s="66">
        <v>80</v>
      </c>
      <c r="G86" s="71"/>
    </row>
    <row r="87" spans="2:13" ht="56.25" x14ac:dyDescent="0.25">
      <c r="D87" s="197"/>
      <c r="E87" s="41" t="s">
        <v>171</v>
      </c>
      <c r="F87" s="66">
        <v>120</v>
      </c>
      <c r="G87" s="71"/>
    </row>
    <row r="88" spans="2:13" ht="37.5"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VLOOKUP(G97,Tableau146731[],3)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hidden="1"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E111:F111"/>
    <mergeCell ref="B116:G116"/>
    <mergeCell ref="E118:F119"/>
    <mergeCell ref="G118:G119"/>
    <mergeCell ref="B123:F123"/>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897" priority="22">
      <formula>$G$60=$F$60</formula>
    </cfRule>
  </conditionalFormatting>
  <conditionalFormatting sqref="B13">
    <cfRule type="expression" dxfId="1896" priority="21">
      <formula>#REF!=#REF!</formula>
    </cfRule>
  </conditionalFormatting>
  <conditionalFormatting sqref="B27">
    <cfRule type="expression" dxfId="1895" priority="20">
      <formula>#REF!=#REF!</formula>
    </cfRule>
  </conditionalFormatting>
  <conditionalFormatting sqref="B42">
    <cfRule type="expression" dxfId="1894" priority="18">
      <formula>#REF!=#REF!</formula>
    </cfRule>
  </conditionalFormatting>
  <conditionalFormatting sqref="B59">
    <cfRule type="expression" dxfId="1893" priority="17">
      <formula>#REF!=#REF!</formula>
    </cfRule>
  </conditionalFormatting>
  <conditionalFormatting sqref="B75">
    <cfRule type="expression" dxfId="1892" priority="19">
      <formula>#REF!=#REF!</formula>
    </cfRule>
  </conditionalFormatting>
  <conditionalFormatting sqref="B76 C77:F77">
    <cfRule type="expression" dxfId="1891" priority="14">
      <formula>$G$77=$F$77</formula>
    </cfRule>
  </conditionalFormatting>
  <conditionalFormatting sqref="B76:E76">
    <cfRule type="expression" dxfId="1890" priority="15">
      <formula>$G$76=$F$76</formula>
    </cfRule>
  </conditionalFormatting>
  <conditionalFormatting sqref="B13:F13">
    <cfRule type="expression" dxfId="1889" priority="39">
      <formula>$G$13=$F$13</formula>
    </cfRule>
  </conditionalFormatting>
  <conditionalFormatting sqref="B14:F14">
    <cfRule type="expression" dxfId="1888" priority="38">
      <formula>$G$14=$F$14</formula>
    </cfRule>
  </conditionalFormatting>
  <conditionalFormatting sqref="B27:F27">
    <cfRule type="expression" dxfId="1887" priority="5">
      <formula>$G$27=$F$27</formula>
    </cfRule>
  </conditionalFormatting>
  <conditionalFormatting sqref="B42:F42">
    <cfRule type="expression" dxfId="1886" priority="32">
      <formula>$G$42=$F$42</formula>
    </cfRule>
  </conditionalFormatting>
  <conditionalFormatting sqref="B75:F75">
    <cfRule type="expression" dxfId="1885" priority="16">
      <formula>$G$75=$F$75</formula>
    </cfRule>
  </conditionalFormatting>
  <conditionalFormatting sqref="B78:F78">
    <cfRule type="expression" dxfId="1884" priority="13">
      <formula>$G$78=$F$78</formula>
    </cfRule>
  </conditionalFormatting>
  <conditionalFormatting sqref="C28 D29:F29">
    <cfRule type="expression" dxfId="1883" priority="34">
      <formula>$G$29=$F$29</formula>
    </cfRule>
  </conditionalFormatting>
  <conditionalFormatting sqref="C119">
    <cfRule type="expression" dxfId="1882" priority="1">
      <formula>$L118&gt;1</formula>
    </cfRule>
    <cfRule type="expression" dxfId="1881" priority="3">
      <formula>$L118&lt;1</formula>
    </cfRule>
  </conditionalFormatting>
  <conditionalFormatting sqref="C16:F16">
    <cfRule type="expression" dxfId="1880" priority="36">
      <formula>$G$16=$F$16</formula>
    </cfRule>
  </conditionalFormatting>
  <conditionalFormatting sqref="C28:F28">
    <cfRule type="expression" dxfId="1879" priority="35">
      <formula>$G$28=$F$28</formula>
    </cfRule>
  </conditionalFormatting>
  <conditionalFormatting sqref="C30:F30">
    <cfRule type="expression" dxfId="1878" priority="33">
      <formula>$G$30=$F$30</formula>
    </cfRule>
  </conditionalFormatting>
  <conditionalFormatting sqref="C43:F43">
    <cfRule type="expression" dxfId="1877" priority="31">
      <formula>$G$43=$F$43</formula>
    </cfRule>
  </conditionalFormatting>
  <conditionalFormatting sqref="C44:F44">
    <cfRule type="expression" dxfId="1876" priority="30">
      <formula>$G$44=$F$44</formula>
    </cfRule>
  </conditionalFormatting>
  <conditionalFormatting sqref="C45:F45">
    <cfRule type="expression" dxfId="1875" priority="29">
      <formula>$G$45=$F$45</formula>
    </cfRule>
  </conditionalFormatting>
  <conditionalFormatting sqref="D22">
    <cfRule type="expression" dxfId="1874" priority="23">
      <formula>$G$60=$F$60</formula>
    </cfRule>
  </conditionalFormatting>
  <conditionalFormatting sqref="D33">
    <cfRule type="expression" dxfId="1873" priority="24">
      <formula>$G$60=$F$60</formula>
    </cfRule>
  </conditionalFormatting>
  <conditionalFormatting sqref="D86">
    <cfRule type="expression" dxfId="1872" priority="11">
      <formula>$G$88=$F$88</formula>
    </cfRule>
    <cfRule type="expression" dxfId="1871" priority="12">
      <formula>$G$87=$F$87</formula>
    </cfRule>
  </conditionalFormatting>
  <conditionalFormatting sqref="D60:F60">
    <cfRule type="expression" dxfId="1870" priority="27">
      <formula>$G$60=$F$60</formula>
    </cfRule>
  </conditionalFormatting>
  <conditionalFormatting sqref="D61:F61">
    <cfRule type="expression" dxfId="1869" priority="26">
      <formula>$G$61=$F$61</formula>
    </cfRule>
  </conditionalFormatting>
  <conditionalFormatting sqref="D62:F62">
    <cfRule type="expression" dxfId="1868" priority="25">
      <formula>$G$62=$F$62</formula>
    </cfRule>
  </conditionalFormatting>
  <conditionalFormatting sqref="D85:F85">
    <cfRule type="expression" dxfId="1867" priority="10">
      <formula>$G$85=$F$85</formula>
    </cfRule>
  </conditionalFormatting>
  <conditionalFormatting sqref="D86:F86">
    <cfRule type="expression" dxfId="1866" priority="9">
      <formula>$G$86=$F$86</formula>
    </cfRule>
  </conditionalFormatting>
  <conditionalFormatting sqref="D89:F89">
    <cfRule type="expression" dxfId="1865" priority="6">
      <formula>$G$89=$F$89</formula>
    </cfRule>
  </conditionalFormatting>
  <conditionalFormatting sqref="E14 C15:D15 F15">
    <cfRule type="expression" dxfId="1864" priority="37">
      <formula>$G$15=$F$15</formula>
    </cfRule>
  </conditionalFormatting>
  <conditionalFormatting sqref="E118 G118">
    <cfRule type="expression" dxfId="1863" priority="4">
      <formula>$L118&gt;1</formula>
    </cfRule>
    <cfRule type="expression" dxfId="1862" priority="2">
      <formula>$L118&lt;1</formula>
    </cfRule>
  </conditionalFormatting>
  <conditionalFormatting sqref="E87:F87">
    <cfRule type="expression" dxfId="1861" priority="8">
      <formula>$G$87=$F$87</formula>
    </cfRule>
  </conditionalFormatting>
  <conditionalFormatting sqref="E88:F88">
    <cfRule type="expression" dxfId="1860" priority="7">
      <formula>$G$88=$F$88</formula>
    </cfRule>
  </conditionalFormatting>
  <conditionalFormatting sqref="F59">
    <cfRule type="expression" dxfId="1859" priority="28">
      <formula>$G$59=$F$59</formula>
    </cfRule>
  </conditionalFormatting>
  <conditionalFormatting sqref="G94">
    <cfRule type="expression" dxfId="1858" priority="42">
      <formula>$G$94&gt;11</formula>
    </cfRule>
  </conditionalFormatting>
  <conditionalFormatting sqref="G94:G95">
    <cfRule type="expression" dxfId="1857" priority="40">
      <formula>$G$94&lt;5</formula>
    </cfRule>
  </conditionalFormatting>
  <conditionalFormatting sqref="M94:M95">
    <cfRule type="expression" dxfId="1856" priority="41">
      <formula>#REF!&gt;150</formula>
    </cfRule>
  </conditionalFormatting>
  <hyperlinks>
    <hyperlink ref="B143" location="'TABLE DES MATIERES'!A1" display="Retour à l'index" xr:uid="{1977E7E3-781D-4EC7-AE99-09EA0A2386F8}"/>
    <hyperlink ref="B6" location="'TABLE DES MATIERES'!A1" display="Retour à l'index" xr:uid="{FE73E896-F8B0-4A7A-B214-1347D1DCD11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DC1F-63D0-4544-AA00-D8FC15B3F3AC}">
  <sheetPr codeName="Feuil53"/>
  <dimension ref="A1:M550"/>
  <sheetViews>
    <sheetView zoomScale="84" zoomScaleNormal="84" workbookViewId="0">
      <selection activeCell="C9" sqref="C9"/>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7:E137"/>
    <mergeCell ref="B138:E138"/>
    <mergeCell ref="C140:G140"/>
    <mergeCell ref="D128:E128"/>
    <mergeCell ref="C130:E130"/>
    <mergeCell ref="C132:E132"/>
    <mergeCell ref="C133:E133"/>
    <mergeCell ref="D135:E135"/>
    <mergeCell ref="B120:F120"/>
    <mergeCell ref="D121:F121"/>
    <mergeCell ref="D124:E124"/>
    <mergeCell ref="C125:E125"/>
    <mergeCell ref="D127:E127"/>
    <mergeCell ref="E115:F116"/>
    <mergeCell ref="G115:G116"/>
    <mergeCell ref="B68:E69"/>
    <mergeCell ref="F68:G71"/>
    <mergeCell ref="B70:E70"/>
    <mergeCell ref="B113:G113"/>
    <mergeCell ref="E107:F107"/>
    <mergeCell ref="E108:F108"/>
    <mergeCell ref="B72:E72"/>
    <mergeCell ref="D74:D75"/>
    <mergeCell ref="B102:C102"/>
    <mergeCell ref="B103:C103"/>
    <mergeCell ref="D94:E94"/>
    <mergeCell ref="E104:F104"/>
    <mergeCell ref="A68:A71"/>
    <mergeCell ref="A38:A41"/>
    <mergeCell ref="B38:E39"/>
    <mergeCell ref="F38:G41"/>
    <mergeCell ref="H38:H41"/>
    <mergeCell ref="B40:E40"/>
    <mergeCell ref="F53:G56"/>
    <mergeCell ref="H53:H56"/>
    <mergeCell ref="G45:G47"/>
    <mergeCell ref="H45:H47"/>
    <mergeCell ref="H68:H71"/>
    <mergeCell ref="A53:A55"/>
    <mergeCell ref="B53:E54"/>
    <mergeCell ref="B42:E42"/>
    <mergeCell ref="B55:E55"/>
    <mergeCell ref="A45:A47"/>
    <mergeCell ref="M91:M92"/>
    <mergeCell ref="G91:G92"/>
    <mergeCell ref="E74:E75"/>
    <mergeCell ref="B82:F82"/>
    <mergeCell ref="D84:D85"/>
    <mergeCell ref="C1:H1"/>
    <mergeCell ref="B14:E14"/>
    <mergeCell ref="C15:C16"/>
    <mergeCell ref="C32:F32"/>
    <mergeCell ref="C48:F48"/>
    <mergeCell ref="C18:F18"/>
    <mergeCell ref="H24:H27"/>
    <mergeCell ref="A3:H3"/>
    <mergeCell ref="A4:H4"/>
    <mergeCell ref="A5:H5"/>
    <mergeCell ref="A10:A13"/>
    <mergeCell ref="B10:E11"/>
    <mergeCell ref="B26:E26"/>
    <mergeCell ref="B28:E28"/>
    <mergeCell ref="A24:A27"/>
    <mergeCell ref="B24:E25"/>
    <mergeCell ref="F10:G13"/>
    <mergeCell ref="H10:H13"/>
    <mergeCell ref="B12:E12"/>
    <mergeCell ref="F45:F47"/>
    <mergeCell ref="E106:F106"/>
    <mergeCell ref="E91:F92"/>
    <mergeCell ref="E103:F103"/>
    <mergeCell ref="E105:F105"/>
    <mergeCell ref="B45:B47"/>
    <mergeCell ref="C45:C47"/>
    <mergeCell ref="D45:D47"/>
    <mergeCell ref="E45:E47"/>
    <mergeCell ref="F24:G27"/>
    <mergeCell ref="B57:E57"/>
  </mergeCells>
  <conditionalFormatting sqref="B2 D34 D43">
    <cfRule type="expression" dxfId="1855" priority="38">
      <formula>#REF!=#REF!</formula>
    </cfRule>
  </conditionalFormatting>
  <conditionalFormatting sqref="B14">
    <cfRule type="expression" dxfId="1854" priority="17">
      <formula>#REF!=#REF!</formula>
    </cfRule>
  </conditionalFormatting>
  <conditionalFormatting sqref="B28">
    <cfRule type="expression" dxfId="1853" priority="16">
      <formula>#REF!=#REF!</formula>
    </cfRule>
  </conditionalFormatting>
  <conditionalFormatting sqref="B42">
    <cfRule type="expression" dxfId="1852" priority="15">
      <formula>#REF!=#REF!</formula>
    </cfRule>
  </conditionalFormatting>
  <conditionalFormatting sqref="B57">
    <cfRule type="expression" dxfId="1851" priority="14">
      <formula>#REF!=#REF!</formula>
    </cfRule>
  </conditionalFormatting>
  <conditionalFormatting sqref="B72">
    <cfRule type="expression" dxfId="1850" priority="13">
      <formula>#REF!=#REF!</formula>
    </cfRule>
  </conditionalFormatting>
  <conditionalFormatting sqref="B74:C74 F74 D74:E75">
    <cfRule type="expression" dxfId="1849" priority="10">
      <formula>$G$74=$F$74</formula>
    </cfRule>
  </conditionalFormatting>
  <conditionalFormatting sqref="B14:F14">
    <cfRule type="expression" dxfId="1848" priority="34">
      <formula>$G$14=$F$14</formula>
    </cfRule>
  </conditionalFormatting>
  <conditionalFormatting sqref="B28:F28">
    <cfRule type="expression" dxfId="1847" priority="30">
      <formula>$G$28=$F$28</formula>
    </cfRule>
  </conditionalFormatting>
  <conditionalFormatting sqref="B42:F42">
    <cfRule type="expression" dxfId="1846" priority="26">
      <formula>$G$42=$F$42</formula>
    </cfRule>
  </conditionalFormatting>
  <conditionalFormatting sqref="B72:F72">
    <cfRule type="expression" dxfId="1845" priority="12">
      <formula>$G$72=$F$72</formula>
    </cfRule>
  </conditionalFormatting>
  <conditionalFormatting sqref="B73:F73">
    <cfRule type="expression" dxfId="1844" priority="11">
      <formula>$G$73=$F$73</formula>
    </cfRule>
  </conditionalFormatting>
  <conditionalFormatting sqref="C15 D16:F16">
    <cfRule type="expression" dxfId="1843" priority="32">
      <formula>$G$16=$F$16</formula>
    </cfRule>
  </conditionalFormatting>
  <conditionalFormatting sqref="C116">
    <cfRule type="expression" dxfId="1842" priority="1">
      <formula>$L115&gt;1</formula>
    </cfRule>
    <cfRule type="expression" dxfId="1841" priority="3">
      <formula>$L115&lt;1</formula>
    </cfRule>
  </conditionalFormatting>
  <conditionalFormatting sqref="C29:E31">
    <cfRule type="expression" dxfId="1840" priority="18">
      <formula>#REF!=#REF!</formula>
    </cfRule>
  </conditionalFormatting>
  <conditionalFormatting sqref="C15:F15">
    <cfRule type="expression" dxfId="1839" priority="33">
      <formula>$G$15=$F$15</formula>
    </cfRule>
  </conditionalFormatting>
  <conditionalFormatting sqref="C17:F17">
    <cfRule type="expression" dxfId="1838" priority="31">
      <formula>$G$17=$F$17</formula>
    </cfRule>
  </conditionalFormatting>
  <conditionalFormatting sqref="C29:F29">
    <cfRule type="expression" dxfId="1837" priority="29">
      <formula>$G$29=$F$29</formula>
    </cfRule>
  </conditionalFormatting>
  <conditionalFormatting sqref="C30:F30">
    <cfRule type="expression" dxfId="1836" priority="28">
      <formula>$G$30=$F$30</formula>
    </cfRule>
  </conditionalFormatting>
  <conditionalFormatting sqref="C31:F31">
    <cfRule type="expression" dxfId="1835" priority="27">
      <formula>$G$31=$F$31</formula>
    </cfRule>
  </conditionalFormatting>
  <conditionalFormatting sqref="C43:F43">
    <cfRule type="expression" dxfId="1834" priority="25">
      <formula>$G$43=$F$43</formula>
    </cfRule>
  </conditionalFormatting>
  <conditionalFormatting sqref="C44:F44">
    <cfRule type="expression" dxfId="1833" priority="24">
      <formula>$G$44=$F$44</formula>
    </cfRule>
  </conditionalFormatting>
  <conditionalFormatting sqref="C45:F47">
    <cfRule type="expression" dxfId="1832" priority="23">
      <formula>$G$45=$F$45</formula>
    </cfRule>
  </conditionalFormatting>
  <conditionalFormatting sqref="D84">
    <cfRule type="expression" dxfId="1831" priority="8">
      <formula>$G$85=$F$85</formula>
    </cfRule>
  </conditionalFormatting>
  <conditionalFormatting sqref="D74:E75 B75:C75 F75">
    <cfRule type="expression" dxfId="1830" priority="9">
      <formula>$G$75=$F$75</formula>
    </cfRule>
  </conditionalFormatting>
  <conditionalFormatting sqref="D58:F58">
    <cfRule type="expression" dxfId="1829" priority="21">
      <formula>$G$58=$F$58</formula>
    </cfRule>
  </conditionalFormatting>
  <conditionalFormatting sqref="D59:F59">
    <cfRule type="expression" dxfId="1828" priority="20">
      <formula>$G$59=$F$59</formula>
    </cfRule>
  </conditionalFormatting>
  <conditionalFormatting sqref="D60:F60">
    <cfRule type="expression" dxfId="1827" priority="19">
      <formula>$G$60=$F$60</formula>
    </cfRule>
  </conditionalFormatting>
  <conditionalFormatting sqref="D83:F83">
    <cfRule type="expression" dxfId="1826" priority="7">
      <formula>$G$83=$F$83</formula>
    </cfRule>
  </conditionalFormatting>
  <conditionalFormatting sqref="D84:F84">
    <cfRule type="expression" dxfId="1825" priority="6">
      <formula>$G$84=$F$84</formula>
    </cfRule>
  </conditionalFormatting>
  <conditionalFormatting sqref="E115 G115">
    <cfRule type="expression" dxfId="1824" priority="2">
      <formula>$L115&lt;1</formula>
    </cfRule>
    <cfRule type="expression" dxfId="1823" priority="4">
      <formula>$L115&gt;1</formula>
    </cfRule>
  </conditionalFormatting>
  <conditionalFormatting sqref="E85:F85">
    <cfRule type="expression" dxfId="1822" priority="5">
      <formula>$G$85=$F$85</formula>
    </cfRule>
  </conditionalFormatting>
  <conditionalFormatting sqref="F57">
    <cfRule type="expression" dxfId="1821" priority="22">
      <formula>$G$57=$F$57</formula>
    </cfRule>
  </conditionalFormatting>
  <conditionalFormatting sqref="G91">
    <cfRule type="expression" dxfId="1820" priority="37">
      <formula>$G$91&gt;11</formula>
    </cfRule>
  </conditionalFormatting>
  <conditionalFormatting sqref="G91:G92">
    <cfRule type="expression" dxfId="1819" priority="35">
      <formula>$G$91&lt;5</formula>
    </cfRule>
  </conditionalFormatting>
  <conditionalFormatting sqref="M91:M92">
    <cfRule type="expression" dxfId="1818" priority="36">
      <formula>#REF!&gt;150</formula>
    </cfRule>
  </conditionalFormatting>
  <hyperlinks>
    <hyperlink ref="B140" location="'TABLE DES MATIERES'!A1" display="Retour à l'index" xr:uid="{44F82333-D58F-4994-B2C8-A46D0D8D5685}"/>
    <hyperlink ref="B6" location="'TABLE DES MATIERES'!A1" display="Retour à l'index" xr:uid="{5E938286-D0D0-44EC-BC67-C5A89688468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A984-4B26-4ECC-82F0-A73517E91955}">
  <sheetPr codeName="Feuil60"/>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VLOOKUP(G94,Tableau14619485455[],3)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E115:F116"/>
    <mergeCell ref="G115:G116"/>
    <mergeCell ref="B120:F120"/>
  </mergeCells>
  <conditionalFormatting sqref="B2 D34 D43">
    <cfRule type="expression" dxfId="1817" priority="38">
      <formula>#REF!=#REF!</formula>
    </cfRule>
  </conditionalFormatting>
  <conditionalFormatting sqref="B14">
    <cfRule type="expression" dxfId="1816" priority="17">
      <formula>#REF!=#REF!</formula>
    </cfRule>
  </conditionalFormatting>
  <conditionalFormatting sqref="B28">
    <cfRule type="expression" dxfId="1815" priority="16">
      <formula>#REF!=#REF!</formula>
    </cfRule>
  </conditionalFormatting>
  <conditionalFormatting sqref="B42">
    <cfRule type="expression" dxfId="1814" priority="15">
      <formula>#REF!=#REF!</formula>
    </cfRule>
  </conditionalFormatting>
  <conditionalFormatting sqref="B57">
    <cfRule type="expression" dxfId="1813" priority="14">
      <formula>#REF!=#REF!</formula>
    </cfRule>
  </conditionalFormatting>
  <conditionalFormatting sqref="B72">
    <cfRule type="expression" dxfId="1812" priority="13">
      <formula>#REF!=#REF!</formula>
    </cfRule>
  </conditionalFormatting>
  <conditionalFormatting sqref="B74:C74 F74 D74:E75">
    <cfRule type="expression" dxfId="1811" priority="10">
      <formula>$G$74=$F$74</formula>
    </cfRule>
  </conditionalFormatting>
  <conditionalFormatting sqref="B14:F14">
    <cfRule type="expression" dxfId="1810" priority="34">
      <formula>$G$14=$F$14</formula>
    </cfRule>
  </conditionalFormatting>
  <conditionalFormatting sqref="B28:F28">
    <cfRule type="expression" dxfId="1809" priority="30">
      <formula>$G$28=$F$28</formula>
    </cfRule>
  </conditionalFormatting>
  <conditionalFormatting sqref="B42:F42">
    <cfRule type="expression" dxfId="1808" priority="26">
      <formula>$G$42=$F$42</formula>
    </cfRule>
  </conditionalFormatting>
  <conditionalFormatting sqref="B72:F72">
    <cfRule type="expression" dxfId="1807" priority="12">
      <formula>$G$72=$F$72</formula>
    </cfRule>
  </conditionalFormatting>
  <conditionalFormatting sqref="B73:F73">
    <cfRule type="expression" dxfId="1806" priority="11">
      <formula>$G$73=$F$73</formula>
    </cfRule>
  </conditionalFormatting>
  <conditionalFormatting sqref="C15 D16:F16">
    <cfRule type="expression" dxfId="1805" priority="32">
      <formula>$G$16=$F$16</formula>
    </cfRule>
  </conditionalFormatting>
  <conditionalFormatting sqref="C116">
    <cfRule type="expression" dxfId="1804" priority="1">
      <formula>$L115&gt;1</formula>
    </cfRule>
    <cfRule type="expression" dxfId="1803" priority="3">
      <formula>$L115&lt;1</formula>
    </cfRule>
  </conditionalFormatting>
  <conditionalFormatting sqref="C29:E31">
    <cfRule type="expression" dxfId="1802" priority="18">
      <formula>#REF!=#REF!</formula>
    </cfRule>
  </conditionalFormatting>
  <conditionalFormatting sqref="C15:F15">
    <cfRule type="expression" dxfId="1801" priority="33">
      <formula>$G$15=$F$15</formula>
    </cfRule>
  </conditionalFormatting>
  <conditionalFormatting sqref="C17:F17">
    <cfRule type="expression" dxfId="1800" priority="31">
      <formula>$G$17=$F$17</formula>
    </cfRule>
  </conditionalFormatting>
  <conditionalFormatting sqref="C29:F29">
    <cfRule type="expression" dxfId="1799" priority="29">
      <formula>$G$29=$F$29</formula>
    </cfRule>
  </conditionalFormatting>
  <conditionalFormatting sqref="C30:F30">
    <cfRule type="expression" dxfId="1798" priority="28">
      <formula>$G$30=$F$30</formula>
    </cfRule>
  </conditionalFormatting>
  <conditionalFormatting sqref="C31:F31">
    <cfRule type="expression" dxfId="1797" priority="27">
      <formula>$G$31=$F$31</formula>
    </cfRule>
  </conditionalFormatting>
  <conditionalFormatting sqref="C43:F43">
    <cfRule type="expression" dxfId="1796" priority="25">
      <formula>$G$43=$F$43</formula>
    </cfRule>
  </conditionalFormatting>
  <conditionalFormatting sqref="C44:F44">
    <cfRule type="expression" dxfId="1795" priority="24">
      <formula>$G$44=$F$44</formula>
    </cfRule>
  </conditionalFormatting>
  <conditionalFormatting sqref="C45:F47">
    <cfRule type="expression" dxfId="1794" priority="23">
      <formula>$G$45=$F$45</formula>
    </cfRule>
  </conditionalFormatting>
  <conditionalFormatting sqref="D84">
    <cfRule type="expression" dxfId="1793" priority="8">
      <formula>$G$85=$F$85</formula>
    </cfRule>
  </conditionalFormatting>
  <conditionalFormatting sqref="D74:E75 B75:C75 F75">
    <cfRule type="expression" dxfId="1792" priority="9">
      <formula>$G$75=$F$75</formula>
    </cfRule>
  </conditionalFormatting>
  <conditionalFormatting sqref="D58:F58">
    <cfRule type="expression" dxfId="1791" priority="21">
      <formula>$G$58=$F$58</formula>
    </cfRule>
  </conditionalFormatting>
  <conditionalFormatting sqref="D59:F59">
    <cfRule type="expression" dxfId="1790" priority="20">
      <formula>$G$59=$F$59</formula>
    </cfRule>
  </conditionalFormatting>
  <conditionalFormatting sqref="D60:F60">
    <cfRule type="expression" dxfId="1789" priority="19">
      <formula>$G$60=$F$60</formula>
    </cfRule>
  </conditionalFormatting>
  <conditionalFormatting sqref="D83:F83">
    <cfRule type="expression" dxfId="1788" priority="7">
      <formula>$G$83=$F$83</formula>
    </cfRule>
  </conditionalFormatting>
  <conditionalFormatting sqref="D84:F84">
    <cfRule type="expression" dxfId="1787" priority="6">
      <formula>$G$84=$F$84</formula>
    </cfRule>
  </conditionalFormatting>
  <conditionalFormatting sqref="E115 G115">
    <cfRule type="expression" dxfId="1786" priority="2">
      <formula>$L115&lt;1</formula>
    </cfRule>
    <cfRule type="expression" dxfId="1785" priority="4">
      <formula>$L115&gt;1</formula>
    </cfRule>
  </conditionalFormatting>
  <conditionalFormatting sqref="E85:F85">
    <cfRule type="expression" dxfId="1784" priority="5">
      <formula>$G$85=$F$85</formula>
    </cfRule>
  </conditionalFormatting>
  <conditionalFormatting sqref="F57">
    <cfRule type="expression" dxfId="1783" priority="22">
      <formula>$G$57=$F$57</formula>
    </cfRule>
  </conditionalFormatting>
  <conditionalFormatting sqref="G91">
    <cfRule type="expression" dxfId="1782" priority="37">
      <formula>$G$91&gt;11</formula>
    </cfRule>
  </conditionalFormatting>
  <conditionalFormatting sqref="G91:G92">
    <cfRule type="expression" dxfId="1781" priority="35">
      <formula>$G$91&lt;5</formula>
    </cfRule>
  </conditionalFormatting>
  <conditionalFormatting sqref="M91:M92">
    <cfRule type="expression" dxfId="1780" priority="36">
      <formula>#REF!&gt;150</formula>
    </cfRule>
  </conditionalFormatting>
  <hyperlinks>
    <hyperlink ref="B140" location="'TABLE DES MATIERES'!A1" display="Retour à l'index" xr:uid="{6D839619-2AF3-4485-98AA-73FF9E6DB886}"/>
    <hyperlink ref="B6" location="'TABLE DES MATIERES'!A1" display="Retour à l'index" xr:uid="{649BA123-6E04-4162-B97F-960FCC45089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E34B0-DE28-4B5E-83DA-A78FB97B1EEB}">
  <sheetPr codeName="Feuil51"/>
  <dimension ref="A1:M550"/>
  <sheetViews>
    <sheetView zoomScale="84" zoomScaleNormal="84" workbookViewId="0">
      <selection activeCell="B16" sqref="B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VLOOKUP(G97,Tableau14672346[],3)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E110:F110"/>
    <mergeCell ref="E111:F111"/>
    <mergeCell ref="D127:E127"/>
    <mergeCell ref="D97:E97"/>
    <mergeCell ref="E107:F107"/>
    <mergeCell ref="E109:F109"/>
    <mergeCell ref="B116:G116"/>
    <mergeCell ref="E118:F119"/>
    <mergeCell ref="G118:G119"/>
    <mergeCell ref="B123:F123"/>
    <mergeCell ref="D124:F124"/>
    <mergeCell ref="B105:C105"/>
    <mergeCell ref="B106:C106"/>
    <mergeCell ref="E106:F106"/>
    <mergeCell ref="E108:F108"/>
  </mergeCells>
  <conditionalFormatting sqref="B2">
    <cfRule type="expression" dxfId="1779" priority="22">
      <formula>$G$60=$F$60</formula>
    </cfRule>
  </conditionalFormatting>
  <conditionalFormatting sqref="B13">
    <cfRule type="expression" dxfId="1778" priority="21">
      <formula>#REF!=#REF!</formula>
    </cfRule>
  </conditionalFormatting>
  <conditionalFormatting sqref="B27">
    <cfRule type="expression" dxfId="1777" priority="20">
      <formula>#REF!=#REF!</formula>
    </cfRule>
  </conditionalFormatting>
  <conditionalFormatting sqref="B42">
    <cfRule type="expression" dxfId="1776" priority="18">
      <formula>#REF!=#REF!</formula>
    </cfRule>
  </conditionalFormatting>
  <conditionalFormatting sqref="B59">
    <cfRule type="expression" dxfId="1775" priority="17">
      <formula>#REF!=#REF!</formula>
    </cfRule>
  </conditionalFormatting>
  <conditionalFormatting sqref="B75">
    <cfRule type="expression" dxfId="1774" priority="19">
      <formula>#REF!=#REF!</formula>
    </cfRule>
  </conditionalFormatting>
  <conditionalFormatting sqref="B76 C77:F77">
    <cfRule type="expression" dxfId="1773" priority="14">
      <formula>$G$77=$F$77</formula>
    </cfRule>
  </conditionalFormatting>
  <conditionalFormatting sqref="B76:E76">
    <cfRule type="expression" dxfId="1772" priority="15">
      <formula>$G$76=$F$76</formula>
    </cfRule>
  </conditionalFormatting>
  <conditionalFormatting sqref="B13:F13">
    <cfRule type="expression" dxfId="1771" priority="39">
      <formula>$G$13=$F$13</formula>
    </cfRule>
  </conditionalFormatting>
  <conditionalFormatting sqref="B14:F14">
    <cfRule type="expression" dxfId="1770" priority="38">
      <formula>$G$14=$F$14</formula>
    </cfRule>
  </conditionalFormatting>
  <conditionalFormatting sqref="B27:F27">
    <cfRule type="expression" dxfId="1769" priority="5">
      <formula>$G$27=$F$27</formula>
    </cfRule>
  </conditionalFormatting>
  <conditionalFormatting sqref="B42:F42">
    <cfRule type="expression" dxfId="1768" priority="32">
      <formula>$G$42=$F$42</formula>
    </cfRule>
  </conditionalFormatting>
  <conditionalFormatting sqref="B75:F75">
    <cfRule type="expression" dxfId="1767" priority="16">
      <formula>$G$75=$F$75</formula>
    </cfRule>
  </conditionalFormatting>
  <conditionalFormatting sqref="B78:F78">
    <cfRule type="expression" dxfId="1766" priority="13">
      <formula>$G$78=$F$78</formula>
    </cfRule>
  </conditionalFormatting>
  <conditionalFormatting sqref="C28 D29:F29">
    <cfRule type="expression" dxfId="1765" priority="34">
      <formula>$G$29=$F$29</formula>
    </cfRule>
  </conditionalFormatting>
  <conditionalFormatting sqref="C119">
    <cfRule type="expression" dxfId="1764" priority="1">
      <formula>$L118&gt;1</formula>
    </cfRule>
    <cfRule type="expression" dxfId="1763" priority="3">
      <formula>$L118&lt;1</formula>
    </cfRule>
  </conditionalFormatting>
  <conditionalFormatting sqref="C16:F16">
    <cfRule type="expression" dxfId="1762" priority="36">
      <formula>$G$16=$F$16</formula>
    </cfRule>
  </conditionalFormatting>
  <conditionalFormatting sqref="C28:F28">
    <cfRule type="expression" dxfId="1761" priority="35">
      <formula>$G$28=$F$28</formula>
    </cfRule>
  </conditionalFormatting>
  <conditionalFormatting sqref="C30:F30">
    <cfRule type="expression" dxfId="1760" priority="33">
      <formula>$G$30=$F$30</formula>
    </cfRule>
  </conditionalFormatting>
  <conditionalFormatting sqref="C43:F43">
    <cfRule type="expression" dxfId="1759" priority="31">
      <formula>$G$43=$F$43</formula>
    </cfRule>
  </conditionalFormatting>
  <conditionalFormatting sqref="C44:F44">
    <cfRule type="expression" dxfId="1758" priority="30">
      <formula>$G$44=$F$44</formula>
    </cfRule>
  </conditionalFormatting>
  <conditionalFormatting sqref="C45:F45">
    <cfRule type="expression" dxfId="1757" priority="29">
      <formula>$G$45=$F$45</formula>
    </cfRule>
  </conditionalFormatting>
  <conditionalFormatting sqref="D22">
    <cfRule type="expression" dxfId="1756" priority="23">
      <formula>$G$60=$F$60</formula>
    </cfRule>
  </conditionalFormatting>
  <conditionalFormatting sqref="D33">
    <cfRule type="expression" dxfId="1755" priority="24">
      <formula>$G$60=$F$60</formula>
    </cfRule>
  </conditionalFormatting>
  <conditionalFormatting sqref="D86">
    <cfRule type="expression" dxfId="1754" priority="11">
      <formula>$G$88=$F$88</formula>
    </cfRule>
    <cfRule type="expression" dxfId="1753" priority="12">
      <formula>$G$87=$F$87</formula>
    </cfRule>
  </conditionalFormatting>
  <conditionalFormatting sqref="D60:F60">
    <cfRule type="expression" dxfId="1752" priority="27">
      <formula>$G$60=$F$60</formula>
    </cfRule>
  </conditionalFormatting>
  <conditionalFormatting sqref="D61:F61">
    <cfRule type="expression" dxfId="1751" priority="26">
      <formula>$G$61=$F$61</formula>
    </cfRule>
  </conditionalFormatting>
  <conditionalFormatting sqref="D62:F62">
    <cfRule type="expression" dxfId="1750" priority="25">
      <formula>$G$62=$F$62</formula>
    </cfRule>
  </conditionalFormatting>
  <conditionalFormatting sqref="D85:F85">
    <cfRule type="expression" dxfId="1749" priority="10">
      <formula>$G$85=$F$85</formula>
    </cfRule>
  </conditionalFormatting>
  <conditionalFormatting sqref="D86:F86">
    <cfRule type="expression" dxfId="1748" priority="9">
      <formula>$G$86=$F$86</formula>
    </cfRule>
  </conditionalFormatting>
  <conditionalFormatting sqref="D89:F89">
    <cfRule type="expression" dxfId="1747" priority="6">
      <formula>$G$89=$F$89</formula>
    </cfRule>
  </conditionalFormatting>
  <conditionalFormatting sqref="E14 C15:D15 F15">
    <cfRule type="expression" dxfId="1746" priority="37">
      <formula>$G$15=$F$15</formula>
    </cfRule>
  </conditionalFormatting>
  <conditionalFormatting sqref="E118 G118">
    <cfRule type="expression" dxfId="1745" priority="4">
      <formula>$L118&gt;1</formula>
    </cfRule>
    <cfRule type="expression" dxfId="1744" priority="2">
      <formula>$L118&lt;1</formula>
    </cfRule>
  </conditionalFormatting>
  <conditionalFormatting sqref="E87:F87">
    <cfRule type="expression" dxfId="1743" priority="8">
      <formula>$G$87=$F$87</formula>
    </cfRule>
  </conditionalFormatting>
  <conditionalFormatting sqref="E88:F88">
    <cfRule type="expression" dxfId="1742" priority="7">
      <formula>$G$88=$F$88</formula>
    </cfRule>
  </conditionalFormatting>
  <conditionalFormatting sqref="F59">
    <cfRule type="expression" dxfId="1741" priority="28">
      <formula>$G$59=$F$59</formula>
    </cfRule>
  </conditionalFormatting>
  <conditionalFormatting sqref="G94">
    <cfRule type="expression" dxfId="1740" priority="42">
      <formula>$G$94&gt;11</formula>
    </cfRule>
  </conditionalFormatting>
  <conditionalFormatting sqref="G94:G95">
    <cfRule type="expression" dxfId="1739" priority="40">
      <formula>$G$94&lt;5</formula>
    </cfRule>
  </conditionalFormatting>
  <conditionalFormatting sqref="M94:M95">
    <cfRule type="expression" dxfId="1738" priority="41">
      <formula>#REF!&gt;150</formula>
    </cfRule>
  </conditionalFormatting>
  <hyperlinks>
    <hyperlink ref="B143" location="'TABLE DES MATIERES'!A1" display="Retour à l'index" xr:uid="{E7FFEC15-EBD6-45FB-B2BB-7B070475EDA9}"/>
    <hyperlink ref="B6" location="'TABLE DES MATIERES'!A1" display="Retour à l'index" xr:uid="{D2CA8F93-4A5C-445A-A56D-4295AB127D0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A9FF-93F9-4002-8191-512D7C81838F}">
  <sheetPr codeName="Feuil28"/>
  <dimension ref="A1:M550"/>
  <sheetViews>
    <sheetView zoomScale="84" zoomScaleNormal="84" workbookViewId="0">
      <selection activeCell="B7" sqref="B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298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1" spans="1:8" ht="14.45" customHeight="1" x14ac:dyDescent="0.25">
      <c r="A71" s="34" t="s">
        <v>2</v>
      </c>
      <c r="B71" s="193" t="s">
        <v>91</v>
      </c>
      <c r="C71" s="193"/>
      <c r="D71" s="193"/>
      <c r="E71" s="193"/>
      <c r="F71" s="157" t="s">
        <v>32</v>
      </c>
      <c r="G71" s="157"/>
      <c r="H71" s="161" t="s">
        <v>2</v>
      </c>
    </row>
    <row r="72" spans="1:8" ht="14.45" customHeight="1" x14ac:dyDescent="0.25">
      <c r="A72" s="34"/>
      <c r="B72" s="193"/>
      <c r="C72" s="193"/>
      <c r="D72" s="193"/>
      <c r="E72" s="193"/>
      <c r="F72" s="157"/>
      <c r="G72" s="157"/>
      <c r="H72" s="161"/>
    </row>
    <row r="73" spans="1:8" ht="45.95" customHeight="1" x14ac:dyDescent="0.25">
      <c r="A73" s="9"/>
      <c r="B73" s="194" t="s">
        <v>119</v>
      </c>
      <c r="C73" s="194"/>
      <c r="D73" s="194"/>
      <c r="E73" s="194"/>
      <c r="F73" s="157"/>
      <c r="G73" s="157"/>
      <c r="H73" s="161"/>
    </row>
    <row r="74" spans="1:8" ht="15" customHeight="1" x14ac:dyDescent="0.25">
      <c r="A74" s="9"/>
      <c r="B74" s="64" t="s">
        <v>83</v>
      </c>
      <c r="C74" s="64" t="s">
        <v>84</v>
      </c>
      <c r="D74" s="64" t="s">
        <v>85</v>
      </c>
      <c r="E74" s="64" t="s">
        <v>86</v>
      </c>
      <c r="F74" s="157"/>
      <c r="G74" s="157"/>
      <c r="H74" s="161"/>
    </row>
    <row r="75" spans="1:8" ht="36" customHeight="1" x14ac:dyDescent="0.25">
      <c r="A75" s="10">
        <v>1</v>
      </c>
      <c r="B75" s="171" t="s">
        <v>173</v>
      </c>
      <c r="C75" s="171"/>
      <c r="D75" s="171"/>
      <c r="E75" s="171"/>
      <c r="F75" s="11">
        <v>50</v>
      </c>
      <c r="G75" s="71"/>
      <c r="H75" s="3">
        <v>1</v>
      </c>
    </row>
    <row r="76" spans="1:8" ht="112.5" x14ac:dyDescent="0.25">
      <c r="A76" s="10">
        <v>2</v>
      </c>
      <c r="B76" s="172" t="s">
        <v>165</v>
      </c>
      <c r="C76" s="45" t="s">
        <v>92</v>
      </c>
      <c r="D76" s="45" t="s">
        <v>93</v>
      </c>
      <c r="E76" s="45" t="s">
        <v>94</v>
      </c>
      <c r="F76" s="11">
        <v>100</v>
      </c>
      <c r="G76" s="71"/>
      <c r="H76" s="3">
        <v>2</v>
      </c>
    </row>
    <row r="77" spans="1:8" ht="131.25" x14ac:dyDescent="0.3">
      <c r="A77" s="10">
        <v>3</v>
      </c>
      <c r="B77" s="172"/>
      <c r="C77" s="45" t="s">
        <v>166</v>
      </c>
      <c r="D77" s="65" t="s">
        <v>95</v>
      </c>
      <c r="E77" s="45" t="s">
        <v>96</v>
      </c>
      <c r="F77" s="11">
        <v>150</v>
      </c>
      <c r="G77" s="71"/>
      <c r="H77" s="3">
        <v>3</v>
      </c>
    </row>
    <row r="78" spans="1:8" ht="93.75" x14ac:dyDescent="0.3">
      <c r="A78" s="10">
        <v>4</v>
      </c>
      <c r="B78" s="48"/>
      <c r="C78" s="35" t="s">
        <v>167</v>
      </c>
      <c r="D78" s="35"/>
      <c r="E78" s="35" t="s">
        <v>97</v>
      </c>
      <c r="F78" s="11">
        <v>200</v>
      </c>
      <c r="G78" s="71"/>
      <c r="H78" s="3">
        <v>4</v>
      </c>
    </row>
    <row r="79" spans="1:8" ht="23.25" x14ac:dyDescent="0.35">
      <c r="C79" s="263" t="s">
        <v>390</v>
      </c>
      <c r="D79" s="263"/>
      <c r="E79" s="263"/>
      <c r="F79" s="264"/>
      <c r="G79" s="69"/>
    </row>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VLOOKUP(G97,Tableau146732[],3)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hidden="1"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D138:E138"/>
    <mergeCell ref="B140:E140"/>
    <mergeCell ref="B141:E141"/>
    <mergeCell ref="C143:G143"/>
    <mergeCell ref="D130:E130"/>
    <mergeCell ref="D131:E131"/>
    <mergeCell ref="C133:E133"/>
    <mergeCell ref="C135:E135"/>
    <mergeCell ref="C136:E136"/>
    <mergeCell ref="E111:F111"/>
    <mergeCell ref="B116:G116"/>
    <mergeCell ref="E118:F119"/>
    <mergeCell ref="G118:G119"/>
    <mergeCell ref="B123:F123"/>
    <mergeCell ref="D124:F124"/>
    <mergeCell ref="D127:E127"/>
    <mergeCell ref="C128:E128"/>
    <mergeCell ref="B76:B77"/>
    <mergeCell ref="B84:F84"/>
    <mergeCell ref="D86:D88"/>
    <mergeCell ref="E94:F95"/>
    <mergeCell ref="D97:E97"/>
    <mergeCell ref="E107:F107"/>
    <mergeCell ref="E109:F109"/>
    <mergeCell ref="C79:F79"/>
    <mergeCell ref="B105:C105"/>
    <mergeCell ref="B106:C106"/>
    <mergeCell ref="E106:F106"/>
    <mergeCell ref="E108:F108"/>
    <mergeCell ref="E110:F110"/>
    <mergeCell ref="G94:G95"/>
    <mergeCell ref="M94:M95"/>
    <mergeCell ref="B59:E59"/>
    <mergeCell ref="B71:E72"/>
    <mergeCell ref="F71:G74"/>
    <mergeCell ref="H71:H74"/>
    <mergeCell ref="B73:E73"/>
    <mergeCell ref="B75:E75"/>
    <mergeCell ref="C63:F63"/>
    <mergeCell ref="F45:F48"/>
    <mergeCell ref="G45:G48"/>
    <mergeCell ref="H45:H48"/>
    <mergeCell ref="A55:A58"/>
    <mergeCell ref="B55:E56"/>
    <mergeCell ref="F55:G58"/>
    <mergeCell ref="H55:H58"/>
    <mergeCell ref="B57:E57"/>
    <mergeCell ref="C49:F49"/>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737" priority="22">
      <formula>$G$60=$F$60</formula>
    </cfRule>
  </conditionalFormatting>
  <conditionalFormatting sqref="B13">
    <cfRule type="expression" dxfId="1736" priority="21">
      <formula>#REF!=#REF!</formula>
    </cfRule>
  </conditionalFormatting>
  <conditionalFormatting sqref="B27">
    <cfRule type="expression" dxfId="1735" priority="20">
      <formula>#REF!=#REF!</formula>
    </cfRule>
  </conditionalFormatting>
  <conditionalFormatting sqref="B42">
    <cfRule type="expression" dxfId="1734" priority="18">
      <formula>#REF!=#REF!</formula>
    </cfRule>
  </conditionalFormatting>
  <conditionalFormatting sqref="B59">
    <cfRule type="expression" dxfId="1733" priority="17">
      <formula>#REF!=#REF!</formula>
    </cfRule>
  </conditionalFormatting>
  <conditionalFormatting sqref="B75">
    <cfRule type="expression" dxfId="1732" priority="19">
      <formula>#REF!=#REF!</formula>
    </cfRule>
  </conditionalFormatting>
  <conditionalFormatting sqref="B76 C77:F77">
    <cfRule type="expression" dxfId="1731" priority="14">
      <formula>$G$77=$F$77</formula>
    </cfRule>
  </conditionalFormatting>
  <conditionalFormatting sqref="B13:F13">
    <cfRule type="expression" dxfId="1730" priority="39">
      <formula>$G$13=$F$13</formula>
    </cfRule>
  </conditionalFormatting>
  <conditionalFormatting sqref="B14:F14">
    <cfRule type="expression" dxfId="1729" priority="38">
      <formula>$G$14=$F$14</formula>
    </cfRule>
  </conditionalFormatting>
  <conditionalFormatting sqref="B27:F27">
    <cfRule type="expression" dxfId="1728" priority="5">
      <formula>$G$27=$F$27</formula>
    </cfRule>
  </conditionalFormatting>
  <conditionalFormatting sqref="B42:F42">
    <cfRule type="expression" dxfId="1727" priority="32">
      <formula>$G$42=$F$42</formula>
    </cfRule>
  </conditionalFormatting>
  <conditionalFormatting sqref="B59:F59">
    <cfRule type="expression" dxfId="1726" priority="28">
      <formula>$G$59=$F$59</formula>
    </cfRule>
  </conditionalFormatting>
  <conditionalFormatting sqref="B75:F75">
    <cfRule type="expression" dxfId="1725" priority="16">
      <formula>$G$75=$F$75</formula>
    </cfRule>
  </conditionalFormatting>
  <conditionalFormatting sqref="B76:F76">
    <cfRule type="expression" dxfId="1724" priority="15">
      <formula>$G$76=$F$76</formula>
    </cfRule>
  </conditionalFormatting>
  <conditionalFormatting sqref="B78:F78">
    <cfRule type="expression" dxfId="1723" priority="13">
      <formula>$G$78=$F$78</formula>
    </cfRule>
  </conditionalFormatting>
  <conditionalFormatting sqref="C28 D29:F29">
    <cfRule type="expression" dxfId="1722" priority="34">
      <formula>$G$29=$F$29</formula>
    </cfRule>
  </conditionalFormatting>
  <conditionalFormatting sqref="C119">
    <cfRule type="expression" dxfId="1721" priority="1">
      <formula>$L118&gt;1</formula>
    </cfRule>
    <cfRule type="expression" dxfId="1720" priority="3">
      <formula>$L118&lt;1</formula>
    </cfRule>
  </conditionalFormatting>
  <conditionalFormatting sqref="C16:F16">
    <cfRule type="expression" dxfId="1719" priority="36">
      <formula>$G$16=$F$16</formula>
    </cfRule>
  </conditionalFormatting>
  <conditionalFormatting sqref="C28:F28">
    <cfRule type="expression" dxfId="1718" priority="35">
      <formula>$G$28=$F$28</formula>
    </cfRule>
  </conditionalFormatting>
  <conditionalFormatting sqref="C30:F30">
    <cfRule type="expression" dxfId="1717" priority="33">
      <formula>$G$30=$F$30</formula>
    </cfRule>
  </conditionalFormatting>
  <conditionalFormatting sqref="C43:F43">
    <cfRule type="expression" dxfId="1716" priority="31">
      <formula>$G$43=$F$43</formula>
    </cfRule>
  </conditionalFormatting>
  <conditionalFormatting sqref="C44:F44">
    <cfRule type="expression" dxfId="1715" priority="30">
      <formula>$G$44=$F$44</formula>
    </cfRule>
  </conditionalFormatting>
  <conditionalFormatting sqref="C45:F45">
    <cfRule type="expression" dxfId="1714" priority="29">
      <formula>$G$45=$F$45</formula>
    </cfRule>
  </conditionalFormatting>
  <conditionalFormatting sqref="D22">
    <cfRule type="expression" dxfId="1713" priority="23">
      <formula>$G$60=$F$60</formula>
    </cfRule>
  </conditionalFormatting>
  <conditionalFormatting sqref="D33">
    <cfRule type="expression" dxfId="1712" priority="24">
      <formula>$G$60=$F$60</formula>
    </cfRule>
  </conditionalFormatting>
  <conditionalFormatting sqref="D86">
    <cfRule type="expression" dxfId="1711" priority="12">
      <formula>$G$87=$F$87</formula>
    </cfRule>
    <cfRule type="expression" dxfId="1710" priority="11">
      <formula>$G$88=$F$88</formula>
    </cfRule>
  </conditionalFormatting>
  <conditionalFormatting sqref="D60:F60">
    <cfRule type="expression" dxfId="1709" priority="27">
      <formula>$G$60=$F$60</formula>
    </cfRule>
  </conditionalFormatting>
  <conditionalFormatting sqref="D61:F61">
    <cfRule type="expression" dxfId="1708" priority="26">
      <formula>$G$61=$F$61</formula>
    </cfRule>
  </conditionalFormatting>
  <conditionalFormatting sqref="D62:F62">
    <cfRule type="expression" dxfId="1707" priority="25">
      <formula>$G$62=$F$62</formula>
    </cfRule>
  </conditionalFormatting>
  <conditionalFormatting sqref="D85:F85">
    <cfRule type="expression" dxfId="1706" priority="10">
      <formula>$G$85=$F$85</formula>
    </cfRule>
  </conditionalFormatting>
  <conditionalFormatting sqref="D86:F86">
    <cfRule type="expression" dxfId="1705" priority="9">
      <formula>$G$86=$F$86</formula>
    </cfRule>
  </conditionalFormatting>
  <conditionalFormatting sqref="D89:F89">
    <cfRule type="expression" dxfId="1704" priority="6">
      <formula>$G$89=$F$89</formula>
    </cfRule>
  </conditionalFormatting>
  <conditionalFormatting sqref="E14 C15:D15 F15">
    <cfRule type="expression" dxfId="1703" priority="37">
      <formula>$G$15=$F$15</formula>
    </cfRule>
  </conditionalFormatting>
  <conditionalFormatting sqref="E118 G118">
    <cfRule type="expression" dxfId="1702" priority="4">
      <formula>$L118&gt;1</formula>
    </cfRule>
    <cfRule type="expression" dxfId="1701" priority="2">
      <formula>$L118&lt;1</formula>
    </cfRule>
  </conditionalFormatting>
  <conditionalFormatting sqref="E87:F87">
    <cfRule type="expression" dxfId="1700" priority="8">
      <formula>$G$87=$F$87</formula>
    </cfRule>
  </conditionalFormatting>
  <conditionalFormatting sqref="E88:F88">
    <cfRule type="expression" dxfId="1699" priority="7">
      <formula>$G$88=$F$88</formula>
    </cfRule>
  </conditionalFormatting>
  <conditionalFormatting sqref="G94">
    <cfRule type="expression" dxfId="1698" priority="42">
      <formula>$G$94&gt;11</formula>
    </cfRule>
  </conditionalFormatting>
  <conditionalFormatting sqref="G94:G95">
    <cfRule type="expression" dxfId="1697" priority="40">
      <formula>$G$94&lt;5</formula>
    </cfRule>
  </conditionalFormatting>
  <conditionalFormatting sqref="M94:M95">
    <cfRule type="expression" dxfId="1696" priority="41">
      <formula>#REF!&gt;150</formula>
    </cfRule>
  </conditionalFormatting>
  <hyperlinks>
    <hyperlink ref="B143" location="'TABLE DES MATIERES'!A1" display="Retour à l'index" xr:uid="{8AA4858E-8459-48D6-B460-2270CB599ACC}"/>
    <hyperlink ref="B6" location="'TABLE DES MATIERES'!A1" display="Retour à l'index" xr:uid="{DEA0B64C-8C11-4B81-8294-0703272F36F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203C-4869-4C74-952E-396010E4734A}">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381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hidden="1"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2:13" ht="23.25" x14ac:dyDescent="0.35">
      <c r="C49" s="263" t="s">
        <v>390</v>
      </c>
      <c r="D49" s="263"/>
      <c r="E49" s="263"/>
      <c r="F49" s="264"/>
      <c r="G49" s="69"/>
    </row>
    <row r="52" spans="2:13" hidden="1" x14ac:dyDescent="0.25"/>
    <row r="53" spans="2:13" hidden="1" x14ac:dyDescent="0.25"/>
    <row r="54" spans="2:13" hidden="1" x14ac:dyDescent="0.25"/>
    <row r="55" spans="2:13" ht="75" hidden="1" x14ac:dyDescent="0.25">
      <c r="B55" s="196" t="s">
        <v>98</v>
      </c>
      <c r="C55" s="196"/>
      <c r="D55" s="196"/>
      <c r="E55" s="196"/>
      <c r="F55" s="196"/>
      <c r="G55" s="72" t="s">
        <v>99</v>
      </c>
    </row>
    <row r="56" spans="2:13" ht="37.5" hidden="1" x14ac:dyDescent="0.25">
      <c r="D56" s="45" t="s">
        <v>100</v>
      </c>
      <c r="E56" s="45" t="s">
        <v>101</v>
      </c>
      <c r="F56" s="66">
        <v>15</v>
      </c>
      <c r="G56" s="61"/>
    </row>
    <row r="57" spans="2:13" hidden="1" x14ac:dyDescent="0.25"/>
    <row r="58" spans="2:13" hidden="1" x14ac:dyDescent="0.25"/>
    <row r="59" spans="2:13" hidden="1" x14ac:dyDescent="0.25"/>
    <row r="63" spans="2:13" ht="15.95" customHeight="1" x14ac:dyDescent="0.3">
      <c r="D63" s="30"/>
      <c r="E63" s="198" t="s">
        <v>107</v>
      </c>
      <c r="F63" s="198"/>
      <c r="G63" s="191">
        <v>5</v>
      </c>
      <c r="H63" s="22"/>
      <c r="I63" s="22"/>
      <c r="J63" s="22"/>
      <c r="K63" s="22"/>
      <c r="L63">
        <f>SUM(G1:G62)</f>
        <v>0</v>
      </c>
      <c r="M63" s="192">
        <f>IF(G63="","",150-((G63-5)*25))</f>
        <v>150</v>
      </c>
    </row>
    <row r="64" spans="2:13" ht="18.75" x14ac:dyDescent="0.3">
      <c r="D64" s="30"/>
      <c r="E64" s="198"/>
      <c r="F64" s="198"/>
      <c r="G64" s="191"/>
      <c r="H64" s="22"/>
      <c r="I64" s="22"/>
      <c r="J64" s="22"/>
      <c r="K64" s="22"/>
      <c r="L64" s="22"/>
      <c r="M64" s="192"/>
    </row>
    <row r="65" spans="2:13" ht="18.75" x14ac:dyDescent="0.3">
      <c r="D65" s="30"/>
      <c r="E65" s="30"/>
      <c r="F65" s="30"/>
    </row>
    <row r="66" spans="2:13" ht="24.6" customHeight="1" x14ac:dyDescent="0.35">
      <c r="D66" s="199" t="s">
        <v>108</v>
      </c>
      <c r="E66" s="199"/>
      <c r="F66" s="30"/>
      <c r="G66" s="73">
        <v>0</v>
      </c>
      <c r="M66">
        <f>VLOOKUP(G66,Tableau14593[],2)</f>
        <v>0</v>
      </c>
    </row>
    <row r="67" spans="2:13" x14ac:dyDescent="0.25">
      <c r="E67" s="12"/>
    </row>
    <row r="68" spans="2:13" x14ac:dyDescent="0.25">
      <c r="E68" s="14"/>
      <c r="F68" s="15"/>
      <c r="G68" s="15"/>
    </row>
    <row r="69" spans="2:13" x14ac:dyDescent="0.25">
      <c r="E69" s="14"/>
      <c r="F69" s="15"/>
      <c r="G69" s="15"/>
    </row>
    <row r="70" spans="2:13" ht="18.75" x14ac:dyDescent="0.3">
      <c r="E70" s="23" t="s">
        <v>109</v>
      </c>
      <c r="F70" s="24"/>
      <c r="G70" s="25">
        <v>850</v>
      </c>
    </row>
    <row r="71" spans="2:13" ht="18.75" x14ac:dyDescent="0.3">
      <c r="E71" s="23" t="s">
        <v>136</v>
      </c>
      <c r="F71" s="24"/>
      <c r="G71" s="25">
        <f>PtCongPay</f>
        <v>150</v>
      </c>
    </row>
    <row r="72" spans="2:13" ht="18.75" x14ac:dyDescent="0.3">
      <c r="E72" s="23" t="s">
        <v>137</v>
      </c>
      <c r="F72" s="24"/>
      <c r="G72" s="122">
        <f>(INDICcatég+PtCongPay)*PourcentCPay</f>
        <v>0</v>
      </c>
    </row>
    <row r="73" spans="2:13" ht="18.75" x14ac:dyDescent="0.3">
      <c r="E73" s="23" t="s">
        <v>138</v>
      </c>
      <c r="F73" s="24"/>
      <c r="G73" s="25">
        <f>PointAutreCClassant</f>
        <v>0</v>
      </c>
    </row>
    <row r="74" spans="2:13" ht="21" x14ac:dyDescent="0.35">
      <c r="B74" s="267" t="s">
        <v>407</v>
      </c>
      <c r="C74" s="267"/>
      <c r="E74" s="23"/>
      <c r="F74" s="24"/>
      <c r="G74" s="25"/>
    </row>
    <row r="75" spans="2:13" ht="23.25" x14ac:dyDescent="0.35">
      <c r="B75" s="254" t="s">
        <v>391</v>
      </c>
      <c r="C75" s="254"/>
      <c r="E75" s="257" t="s">
        <v>394</v>
      </c>
      <c r="F75" s="258"/>
      <c r="G75" s="73"/>
    </row>
    <row r="76" spans="2:13" ht="23.25" x14ac:dyDescent="0.35">
      <c r="B76" s="106" t="s">
        <v>392</v>
      </c>
      <c r="C76" s="118"/>
      <c r="E76" s="257" t="s">
        <v>404</v>
      </c>
      <c r="F76" s="259"/>
      <c r="G76" s="71"/>
    </row>
    <row r="77" spans="2:13" ht="23.25" x14ac:dyDescent="0.35">
      <c r="B77" s="106" t="s">
        <v>406</v>
      </c>
      <c r="C77" s="124">
        <f>C76/G93</f>
        <v>0</v>
      </c>
      <c r="E77" s="257" t="s">
        <v>405</v>
      </c>
      <c r="F77" s="259"/>
      <c r="G77" s="71"/>
    </row>
    <row r="78" spans="2:13" ht="18.95" customHeight="1" x14ac:dyDescent="0.3">
      <c r="E78" s="257" t="s">
        <v>400</v>
      </c>
      <c r="F78" s="259"/>
      <c r="G78" s="71"/>
    </row>
    <row r="79" spans="2:13" ht="18.95" customHeight="1" x14ac:dyDescent="0.3">
      <c r="E79" s="257" t="s">
        <v>400</v>
      </c>
      <c r="F79" s="259"/>
      <c r="G79" s="71"/>
    </row>
    <row r="80" spans="2:13" ht="18.95" customHeight="1" x14ac:dyDescent="0.25">
      <c r="E80" s="203" t="s">
        <v>393</v>
      </c>
      <c r="F80" s="255"/>
      <c r="G80" s="107">
        <f>SUM(G75:G77)</f>
        <v>0</v>
      </c>
    </row>
    <row r="81" spans="2:12" ht="18.95" customHeight="1" x14ac:dyDescent="0.25"/>
    <row r="82" spans="2:12" ht="18.95" customHeight="1" x14ac:dyDescent="0.25"/>
    <row r="83" spans="2:12" ht="18.95" customHeight="1" x14ac:dyDescent="0.25">
      <c r="E83" s="115"/>
      <c r="F83" s="115"/>
    </row>
    <row r="84" spans="2:12" ht="18.95" customHeight="1" x14ac:dyDescent="0.25"/>
    <row r="85" spans="2:12" ht="18.95" customHeight="1" x14ac:dyDescent="0.35">
      <c r="B85" s="256" t="s">
        <v>409</v>
      </c>
      <c r="C85" s="256"/>
      <c r="D85" s="256"/>
      <c r="E85" s="256"/>
      <c r="F85" s="256"/>
      <c r="G85" s="256"/>
    </row>
    <row r="86" spans="2:12" ht="56.45" customHeight="1" x14ac:dyDescent="0.3">
      <c r="B86" s="120" t="s">
        <v>395</v>
      </c>
      <c r="C86" s="117"/>
      <c r="E86" s="119" t="s">
        <v>397</v>
      </c>
      <c r="F86" s="116"/>
      <c r="G86" s="114">
        <f>INDICcatég+PointCPay+PointAutreCClassant+PointAnciennete+G80</f>
        <v>1000</v>
      </c>
    </row>
    <row r="87" spans="2:12" ht="40.5" customHeight="1" x14ac:dyDescent="0.25">
      <c r="B87" s="112" t="s">
        <v>399</v>
      </c>
      <c r="C87" s="121">
        <f>C86*12/G93</f>
        <v>0</v>
      </c>
      <c r="E87" s="260" t="s">
        <v>396</v>
      </c>
      <c r="F87" s="260"/>
      <c r="G87" s="261"/>
      <c r="L87" s="109">
        <f>C87-G86</f>
        <v>-1000</v>
      </c>
    </row>
    <row r="88" spans="2:12" ht="55.5" customHeight="1" x14ac:dyDescent="0.35">
      <c r="B88" s="111" t="s">
        <v>398</v>
      </c>
      <c r="C88" s="110" t="str">
        <f>IF($L87&gt;1, $L87,"non concerné.e" )</f>
        <v>non concerné.e</v>
      </c>
      <c r="E88" s="260"/>
      <c r="F88" s="260"/>
      <c r="G88" s="262"/>
    </row>
    <row r="89" spans="2:12" ht="48.6" customHeight="1" x14ac:dyDescent="0.25"/>
    <row r="90" spans="2:12" ht="48" customHeight="1" x14ac:dyDescent="0.25"/>
    <row r="91" spans="2:12" ht="48" customHeight="1" thickBot="1" x14ac:dyDescent="0.3"/>
    <row r="92" spans="2:12" ht="33.6" customHeight="1" thickTop="1" thickBot="1" x14ac:dyDescent="0.3">
      <c r="B92" s="268" t="s">
        <v>401</v>
      </c>
      <c r="C92" s="269"/>
      <c r="D92" s="269"/>
      <c r="E92" s="269"/>
      <c r="F92" s="270"/>
      <c r="G92" s="123">
        <f>G87+G86</f>
        <v>1000</v>
      </c>
    </row>
    <row r="93" spans="2:12" ht="19.5" customHeight="1" thickTop="1" x14ac:dyDescent="0.25">
      <c r="D93" s="265" t="s">
        <v>135</v>
      </c>
      <c r="E93" s="265"/>
      <c r="F93" s="266"/>
      <c r="G93" s="113">
        <v>19.940000000000001</v>
      </c>
    </row>
    <row r="94" spans="2:12" ht="14.45" customHeight="1" x14ac:dyDescent="0.25">
      <c r="E94" s="14"/>
      <c r="F94" s="15"/>
      <c r="G94" s="15"/>
    </row>
    <row r="95" spans="2:12" ht="18.75" hidden="1" x14ac:dyDescent="0.3">
      <c r="E95" s="32" t="s">
        <v>113</v>
      </c>
    </row>
    <row r="96" spans="2:12" ht="23.45" hidden="1" customHeight="1" x14ac:dyDescent="0.35">
      <c r="D96" s="202" t="s">
        <v>114</v>
      </c>
      <c r="E96" s="202"/>
      <c r="F96" s="20"/>
      <c r="G96" s="74">
        <v>100</v>
      </c>
    </row>
    <row r="97" spans="2:7" ht="23.25" hidden="1" x14ac:dyDescent="0.35">
      <c r="C97" s="253" t="s">
        <v>402</v>
      </c>
      <c r="D97" s="253"/>
      <c r="E97" s="253"/>
      <c r="F97" s="20"/>
      <c r="G97" s="74">
        <v>100</v>
      </c>
    </row>
    <row r="99" spans="2:7" ht="23.25" x14ac:dyDescent="0.35">
      <c r="D99" s="195" t="s">
        <v>115</v>
      </c>
      <c r="E99" s="195"/>
      <c r="F99" s="27"/>
      <c r="G99" s="28">
        <f>G92*G93*G97%</f>
        <v>19940</v>
      </c>
    </row>
    <row r="100" spans="2:7" ht="23.25" x14ac:dyDescent="0.35">
      <c r="D100" s="195" t="s">
        <v>116</v>
      </c>
      <c r="E100" s="195"/>
      <c r="F100" s="27"/>
      <c r="G100" s="28">
        <f>G99/12</f>
        <v>1661.6666666666667</v>
      </c>
    </row>
    <row r="102" spans="2:7" ht="23.25" x14ac:dyDescent="0.35">
      <c r="C102" s="272" t="s">
        <v>408</v>
      </c>
      <c r="D102" s="272"/>
      <c r="E102" s="272"/>
      <c r="G102" s="75">
        <v>1</v>
      </c>
    </row>
    <row r="104" spans="2:7" ht="18.95" customHeight="1" x14ac:dyDescent="0.35">
      <c r="C104" s="205" t="s">
        <v>132</v>
      </c>
      <c r="D104" s="205"/>
      <c r="E104" s="205"/>
      <c r="F104" s="27"/>
      <c r="G104" s="28">
        <f>G99*G102</f>
        <v>19940</v>
      </c>
    </row>
    <row r="105" spans="2:7" ht="18.95" customHeight="1" x14ac:dyDescent="0.35">
      <c r="C105" s="205" t="s">
        <v>133</v>
      </c>
      <c r="D105" s="205"/>
      <c r="E105" s="205"/>
      <c r="F105" s="27"/>
      <c r="G105" s="28">
        <f>G104/12</f>
        <v>1661.6666666666667</v>
      </c>
    </row>
    <row r="107" spans="2:7" ht="23.25" x14ac:dyDescent="0.35">
      <c r="D107" s="206" t="s">
        <v>131</v>
      </c>
      <c r="E107" s="206"/>
      <c r="G107" s="75">
        <v>0.5</v>
      </c>
    </row>
    <row r="109" spans="2:7" ht="23.25" x14ac:dyDescent="0.35">
      <c r="B109" s="205" t="s">
        <v>134</v>
      </c>
      <c r="C109" s="205"/>
      <c r="D109" s="205"/>
      <c r="E109" s="205"/>
      <c r="F109" s="27"/>
      <c r="G109" s="28">
        <f>G104*G107</f>
        <v>9970</v>
      </c>
    </row>
    <row r="110" spans="2:7" ht="23.25" x14ac:dyDescent="0.35">
      <c r="B110" s="205" t="s">
        <v>403</v>
      </c>
      <c r="C110" s="205"/>
      <c r="D110" s="205"/>
      <c r="E110" s="205"/>
      <c r="F110" s="27"/>
      <c r="G110" s="28">
        <f>G109/12</f>
        <v>830.83333333333337</v>
      </c>
    </row>
    <row r="112" spans="2:7" ht="14.45" customHeight="1" x14ac:dyDescent="0.25">
      <c r="B112" s="77" t="s">
        <v>266</v>
      </c>
      <c r="C112" s="271"/>
      <c r="D112" s="271"/>
      <c r="E112" s="271"/>
      <c r="F112" s="271"/>
      <c r="G112"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3">
    <mergeCell ref="D107:E107"/>
    <mergeCell ref="B109:E109"/>
    <mergeCell ref="B110:E110"/>
    <mergeCell ref="C112:G112"/>
    <mergeCell ref="D99:E99"/>
    <mergeCell ref="D100:E100"/>
    <mergeCell ref="C102:E102"/>
    <mergeCell ref="C104:E104"/>
    <mergeCell ref="C105:E105"/>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B55:F55"/>
    <mergeCell ref="E63:F64"/>
    <mergeCell ref="G63:G64"/>
    <mergeCell ref="B74:C74"/>
    <mergeCell ref="B75:C75"/>
    <mergeCell ref="E75:F75"/>
    <mergeCell ref="E77:F77"/>
    <mergeCell ref="E79:F79"/>
    <mergeCell ref="E80:F80"/>
    <mergeCell ref="M63:M64"/>
    <mergeCell ref="D66:E66"/>
    <mergeCell ref="E76:F76"/>
    <mergeCell ref="E78:F78"/>
    <mergeCell ref="D96:E96"/>
    <mergeCell ref="C97:E97"/>
    <mergeCell ref="B85:G85"/>
    <mergeCell ref="E87:F88"/>
    <mergeCell ref="G87:G88"/>
    <mergeCell ref="B92:F92"/>
    <mergeCell ref="D93:F93"/>
  </mergeCells>
  <conditionalFormatting sqref="B2 D37">
    <cfRule type="expression" dxfId="1695" priority="23">
      <formula>#REF!=#REF!</formula>
    </cfRule>
  </conditionalFormatting>
  <conditionalFormatting sqref="B13 F13">
    <cfRule type="expression" dxfId="1694" priority="17">
      <formula>$G$13=$F$13</formula>
    </cfRule>
  </conditionalFormatting>
  <conditionalFormatting sqref="B28">
    <cfRule type="expression" dxfId="1693" priority="7">
      <formula>$G$13=$F$13</formula>
    </cfRule>
  </conditionalFormatting>
  <conditionalFormatting sqref="B43">
    <cfRule type="expression" dxfId="1692" priority="6">
      <formula>$G$13=$F$13</formula>
    </cfRule>
  </conditionalFormatting>
  <conditionalFormatting sqref="C14 D15:F15">
    <cfRule type="expression" dxfId="1691" priority="21">
      <formula>$G$15=$F$15</formula>
    </cfRule>
  </conditionalFormatting>
  <conditionalFormatting sqref="C88">
    <cfRule type="expression" dxfId="1690" priority="1">
      <formula>$L87&gt;1</formula>
    </cfRule>
    <cfRule type="expression" dxfId="1689" priority="3">
      <formula>$L87&lt;1</formula>
    </cfRule>
  </conditionalFormatting>
  <conditionalFormatting sqref="C14:F14">
    <cfRule type="expression" dxfId="1688" priority="22">
      <formula>$G$14=$F$14</formula>
    </cfRule>
  </conditionalFormatting>
  <conditionalFormatting sqref="C16:F16">
    <cfRule type="expression" dxfId="1687" priority="20">
      <formula>$G$16=$F$16</formula>
    </cfRule>
  </conditionalFormatting>
  <conditionalFormatting sqref="C29:F29">
    <cfRule type="expression" dxfId="1686" priority="14">
      <formula>$G$29=$F$29</formula>
    </cfRule>
  </conditionalFormatting>
  <conditionalFormatting sqref="C30:F30">
    <cfRule type="expression" dxfId="1685" priority="13">
      <formula>$G$30=$F$30</formula>
    </cfRule>
  </conditionalFormatting>
  <conditionalFormatting sqref="C31:F31">
    <cfRule type="expression" dxfId="1684" priority="12">
      <formula>$G$31=$F$31</formula>
    </cfRule>
  </conditionalFormatting>
  <conditionalFormatting sqref="C44:F44">
    <cfRule type="expression" dxfId="1683" priority="10">
      <formula>$G$44=$F$44</formula>
    </cfRule>
  </conditionalFormatting>
  <conditionalFormatting sqref="C45:F45">
    <cfRule type="expression" dxfId="1682" priority="9">
      <formula>$G$45=$F$45</formula>
    </cfRule>
  </conditionalFormatting>
  <conditionalFormatting sqref="C46:F48">
    <cfRule type="expression" dxfId="1681" priority="8">
      <formula>$G$46=$F$46</formula>
    </cfRule>
  </conditionalFormatting>
  <conditionalFormatting sqref="D56:F56">
    <cfRule type="expression" dxfId="1680" priority="5">
      <formula>$G$56=$F$56</formula>
    </cfRule>
  </conditionalFormatting>
  <conditionalFormatting sqref="E87 G87">
    <cfRule type="expression" dxfId="1679" priority="2">
      <formula>$L87&lt;1</formula>
    </cfRule>
    <cfRule type="expression" dxfId="1678" priority="4">
      <formula>$L87&gt;1</formula>
    </cfRule>
  </conditionalFormatting>
  <conditionalFormatting sqref="F28">
    <cfRule type="expression" dxfId="1677" priority="15">
      <formula>$G$28=$F$28</formula>
    </cfRule>
  </conditionalFormatting>
  <conditionalFormatting sqref="F43">
    <cfRule type="expression" dxfId="1676" priority="11">
      <formula>$G$43=$F$43</formula>
    </cfRule>
  </conditionalFormatting>
  <conditionalFormatting sqref="G63">
    <cfRule type="expression" dxfId="1675" priority="19">
      <formula>$G$63&gt;11</formula>
    </cfRule>
  </conditionalFormatting>
  <conditionalFormatting sqref="G63:G64">
    <cfRule type="expression" dxfId="1674" priority="16">
      <formula>$G$63&lt;5</formula>
    </cfRule>
  </conditionalFormatting>
  <conditionalFormatting sqref="M63:M64">
    <cfRule type="expression" dxfId="1673" priority="18">
      <formula>$H$16&gt;150</formula>
    </cfRule>
  </conditionalFormatting>
  <hyperlinks>
    <hyperlink ref="B112" location="'TABLE DES MATIERES'!A1" display="Retour à l'index" xr:uid="{CA5EB090-E3C9-4D48-BC41-D64B8889F296}"/>
    <hyperlink ref="B6" location="'TABLE DES MATIERES'!A1" display="Retour à l'index" xr:uid="{3F06CE10-4801-46AB-B24C-BA6306700A5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2349-993D-445D-AD93-9A925F2DDB21}">
  <sheetPr codeName="Feuil3"/>
  <dimension ref="A1:B84"/>
  <sheetViews>
    <sheetView zoomScale="84" zoomScaleNormal="84" workbookViewId="0">
      <selection activeCell="B12" sqref="B12"/>
    </sheetView>
  </sheetViews>
  <sheetFormatPr baseColWidth="10" defaultRowHeight="15" x14ac:dyDescent="0.25"/>
  <cols>
    <col min="1" max="1" width="13.140625" customWidth="1"/>
    <col min="2" max="2" width="63.7109375" bestFit="1" customWidth="1"/>
  </cols>
  <sheetData>
    <row r="1" spans="1:2" x14ac:dyDescent="0.25">
      <c r="A1" s="77" t="s">
        <v>266</v>
      </c>
    </row>
    <row r="3" spans="1:2" ht="18.75" x14ac:dyDescent="0.3">
      <c r="A3" s="78"/>
      <c r="B3" s="81" t="s">
        <v>176</v>
      </c>
    </row>
    <row r="4" spans="1:2" ht="18.75" x14ac:dyDescent="0.3">
      <c r="A4" s="78"/>
      <c r="B4" s="81" t="s">
        <v>177</v>
      </c>
    </row>
    <row r="5" spans="1:2" ht="18.75" x14ac:dyDescent="0.3">
      <c r="A5" s="78"/>
      <c r="B5" s="81" t="s">
        <v>178</v>
      </c>
    </row>
    <row r="6" spans="1:2" ht="18.75" x14ac:dyDescent="0.3">
      <c r="A6" s="78"/>
      <c r="B6" s="81" t="s">
        <v>179</v>
      </c>
    </row>
    <row r="7" spans="1:2" ht="18.75" x14ac:dyDescent="0.3">
      <c r="A7" s="78"/>
      <c r="B7" s="81" t="s">
        <v>180</v>
      </c>
    </row>
    <row r="8" spans="1:2" ht="18.75" x14ac:dyDescent="0.3">
      <c r="A8" s="78"/>
      <c r="B8" s="81" t="s">
        <v>181</v>
      </c>
    </row>
    <row r="9" spans="1:2" ht="18.75" x14ac:dyDescent="0.3">
      <c r="A9" s="78"/>
      <c r="B9" s="81" t="s">
        <v>182</v>
      </c>
    </row>
    <row r="10" spans="1:2" ht="18" x14ac:dyDescent="0.25">
      <c r="A10" s="78"/>
      <c r="B10" s="79" t="s">
        <v>183</v>
      </c>
    </row>
    <row r="11" spans="1:2" ht="18.75" x14ac:dyDescent="0.3">
      <c r="A11" s="78"/>
      <c r="B11" s="81" t="s">
        <v>184</v>
      </c>
    </row>
    <row r="12" spans="1:2" ht="18.75" x14ac:dyDescent="0.3">
      <c r="A12" s="78"/>
      <c r="B12" s="81" t="s">
        <v>185</v>
      </c>
    </row>
    <row r="13" spans="1:2" ht="18.75" x14ac:dyDescent="0.3">
      <c r="A13" s="78"/>
      <c r="B13" s="81" t="s">
        <v>186</v>
      </c>
    </row>
    <row r="14" spans="1:2" ht="18.75" x14ac:dyDescent="0.3">
      <c r="A14" s="78"/>
      <c r="B14" s="81" t="s">
        <v>187</v>
      </c>
    </row>
    <row r="15" spans="1:2" ht="18.75" x14ac:dyDescent="0.3">
      <c r="A15" s="78"/>
      <c r="B15" s="81" t="s">
        <v>188</v>
      </c>
    </row>
    <row r="16" spans="1:2" ht="18" x14ac:dyDescent="0.25">
      <c r="A16" s="78"/>
      <c r="B16" s="79" t="s">
        <v>267</v>
      </c>
    </row>
    <row r="17" spans="1:2" ht="18.75" x14ac:dyDescent="0.3">
      <c r="A17" s="78"/>
      <c r="B17" s="81" t="s">
        <v>190</v>
      </c>
    </row>
    <row r="18" spans="1:2" ht="18" x14ac:dyDescent="0.25">
      <c r="A18" s="78"/>
      <c r="B18" s="80" t="s">
        <v>191</v>
      </c>
    </row>
    <row r="19" spans="1:2" ht="18.75" x14ac:dyDescent="0.3">
      <c r="A19" s="78"/>
      <c r="B19" s="81" t="s">
        <v>192</v>
      </c>
    </row>
    <row r="20" spans="1:2" ht="18.75" x14ac:dyDescent="0.3">
      <c r="A20" s="78"/>
      <c r="B20" s="81" t="s">
        <v>193</v>
      </c>
    </row>
    <row r="21" spans="1:2" ht="18.75" x14ac:dyDescent="0.3">
      <c r="A21" s="78"/>
      <c r="B21" s="81" t="s">
        <v>194</v>
      </c>
    </row>
    <row r="22" spans="1:2" ht="18.75" x14ac:dyDescent="0.3">
      <c r="A22" s="78"/>
      <c r="B22" s="81" t="s">
        <v>195</v>
      </c>
    </row>
    <row r="23" spans="1:2" ht="18.75" x14ac:dyDescent="0.3">
      <c r="A23" s="78"/>
      <c r="B23" s="81" t="s">
        <v>196</v>
      </c>
    </row>
    <row r="24" spans="1:2" ht="18.75" x14ac:dyDescent="0.3">
      <c r="A24" s="78"/>
      <c r="B24" s="81" t="s">
        <v>197</v>
      </c>
    </row>
    <row r="25" spans="1:2" ht="18.75" x14ac:dyDescent="0.3">
      <c r="A25" s="78"/>
      <c r="B25" s="81" t="s">
        <v>198</v>
      </c>
    </row>
    <row r="26" spans="1:2" ht="18.75" x14ac:dyDescent="0.3">
      <c r="A26" s="78"/>
      <c r="B26" s="81" t="s">
        <v>199</v>
      </c>
    </row>
    <row r="27" spans="1:2" ht="18.75" x14ac:dyDescent="0.3">
      <c r="A27" s="78"/>
      <c r="B27" s="81" t="s">
        <v>200</v>
      </c>
    </row>
    <row r="28" spans="1:2" ht="18.75" x14ac:dyDescent="0.3">
      <c r="A28" s="78"/>
      <c r="B28" s="81" t="s">
        <v>201</v>
      </c>
    </row>
    <row r="29" spans="1:2" ht="18.75" x14ac:dyDescent="0.3">
      <c r="A29" s="78"/>
      <c r="B29" s="81" t="s">
        <v>202</v>
      </c>
    </row>
    <row r="30" spans="1:2" ht="18.75" x14ac:dyDescent="0.3">
      <c r="A30" s="78"/>
      <c r="B30" s="81" t="s">
        <v>203</v>
      </c>
    </row>
    <row r="31" spans="1:2" ht="18.75" x14ac:dyDescent="0.3">
      <c r="A31" s="78"/>
      <c r="B31" s="81" t="s">
        <v>204</v>
      </c>
    </row>
    <row r="32" spans="1:2" ht="18.75" x14ac:dyDescent="0.3">
      <c r="A32" s="78"/>
      <c r="B32" s="81" t="s">
        <v>205</v>
      </c>
    </row>
    <row r="33" spans="1:2" ht="18.75" x14ac:dyDescent="0.3">
      <c r="A33" s="78"/>
      <c r="B33" s="81" t="s">
        <v>206</v>
      </c>
    </row>
    <row r="34" spans="1:2" ht="18.75" x14ac:dyDescent="0.3">
      <c r="A34" s="78"/>
      <c r="B34" s="81" t="s">
        <v>207</v>
      </c>
    </row>
    <row r="35" spans="1:2" ht="18.75" x14ac:dyDescent="0.3">
      <c r="A35" s="78"/>
      <c r="B35" s="81" t="s">
        <v>208</v>
      </c>
    </row>
    <row r="36" spans="1:2" ht="18.75" x14ac:dyDescent="0.3">
      <c r="A36" s="78"/>
      <c r="B36" s="81" t="s">
        <v>209</v>
      </c>
    </row>
    <row r="37" spans="1:2" ht="18.75" x14ac:dyDescent="0.3">
      <c r="A37" s="78"/>
      <c r="B37" s="81" t="s">
        <v>210</v>
      </c>
    </row>
    <row r="38" spans="1:2" ht="18.75" x14ac:dyDescent="0.3">
      <c r="A38" s="78"/>
      <c r="B38" s="81" t="s">
        <v>211</v>
      </c>
    </row>
    <row r="39" spans="1:2" ht="18.75" x14ac:dyDescent="0.3">
      <c r="A39" s="78"/>
      <c r="B39" s="81" t="s">
        <v>212</v>
      </c>
    </row>
    <row r="40" spans="1:2" ht="18.75" x14ac:dyDescent="0.3">
      <c r="A40" s="78"/>
      <c r="B40" s="81" t="s">
        <v>213</v>
      </c>
    </row>
    <row r="41" spans="1:2" ht="18.75" x14ac:dyDescent="0.3">
      <c r="A41" s="78"/>
      <c r="B41" s="81" t="s">
        <v>214</v>
      </c>
    </row>
    <row r="42" spans="1:2" ht="18.75" x14ac:dyDescent="0.3">
      <c r="A42" s="78"/>
      <c r="B42" s="81" t="s">
        <v>285</v>
      </c>
    </row>
    <row r="43" spans="1:2" ht="18.75" x14ac:dyDescent="0.3">
      <c r="A43" s="78"/>
      <c r="B43" s="81" t="s">
        <v>286</v>
      </c>
    </row>
    <row r="44" spans="1:2" ht="18.75" x14ac:dyDescent="0.3">
      <c r="A44" s="78"/>
      <c r="B44" s="81" t="s">
        <v>215</v>
      </c>
    </row>
    <row r="45" spans="1:2" ht="18.75" x14ac:dyDescent="0.3">
      <c r="A45" s="78"/>
      <c r="B45" s="81" t="s">
        <v>216</v>
      </c>
    </row>
    <row r="46" spans="1:2" ht="18.75" x14ac:dyDescent="0.3">
      <c r="A46" s="78"/>
      <c r="B46" s="81" t="s">
        <v>217</v>
      </c>
    </row>
    <row r="47" spans="1:2" ht="18.75" x14ac:dyDescent="0.3">
      <c r="A47" s="78"/>
      <c r="B47" s="81" t="s">
        <v>218</v>
      </c>
    </row>
    <row r="48" spans="1:2" ht="18.75" x14ac:dyDescent="0.3">
      <c r="A48" s="78"/>
      <c r="B48" s="81" t="s">
        <v>219</v>
      </c>
    </row>
    <row r="49" spans="1:2" ht="18.75" x14ac:dyDescent="0.3">
      <c r="A49" s="78"/>
      <c r="B49" s="81" t="s">
        <v>220</v>
      </c>
    </row>
    <row r="50" spans="1:2" ht="18.75" x14ac:dyDescent="0.3">
      <c r="A50" s="78"/>
      <c r="B50" s="81" t="s">
        <v>221</v>
      </c>
    </row>
    <row r="51" spans="1:2" ht="18.75" x14ac:dyDescent="0.3">
      <c r="A51" s="78"/>
      <c r="B51" s="81" t="s">
        <v>222</v>
      </c>
    </row>
    <row r="52" spans="1:2" ht="18.75" x14ac:dyDescent="0.3">
      <c r="A52" s="78"/>
      <c r="B52" s="81" t="s">
        <v>223</v>
      </c>
    </row>
    <row r="53" spans="1:2" ht="18.75" x14ac:dyDescent="0.3">
      <c r="A53" s="78"/>
      <c r="B53" s="81" t="s">
        <v>224</v>
      </c>
    </row>
    <row r="54" spans="1:2" ht="18.75" x14ac:dyDescent="0.3">
      <c r="A54" s="78"/>
      <c r="B54" s="81" t="s">
        <v>225</v>
      </c>
    </row>
    <row r="55" spans="1:2" ht="18.75" x14ac:dyDescent="0.3">
      <c r="A55" s="78"/>
      <c r="B55" s="81" t="s">
        <v>226</v>
      </c>
    </row>
    <row r="56" spans="1:2" ht="18.75" x14ac:dyDescent="0.3">
      <c r="A56" s="78"/>
      <c r="B56" s="81" t="s">
        <v>227</v>
      </c>
    </row>
    <row r="57" spans="1:2" ht="18.75" x14ac:dyDescent="0.3">
      <c r="A57" s="78"/>
      <c r="B57" s="81" t="s">
        <v>228</v>
      </c>
    </row>
    <row r="58" spans="1:2" ht="18.75" x14ac:dyDescent="0.3">
      <c r="A58" s="78"/>
      <c r="B58" s="81" t="s">
        <v>229</v>
      </c>
    </row>
    <row r="59" spans="1:2" ht="18.75" x14ac:dyDescent="0.3">
      <c r="A59" s="78"/>
      <c r="B59" s="81" t="s">
        <v>230</v>
      </c>
    </row>
    <row r="60" spans="1:2" ht="18.75" x14ac:dyDescent="0.3">
      <c r="A60" s="78"/>
      <c r="B60" s="81" t="s">
        <v>231</v>
      </c>
    </row>
    <row r="61" spans="1:2" ht="18.75" x14ac:dyDescent="0.3">
      <c r="A61" s="78"/>
      <c r="B61" s="81" t="s">
        <v>232</v>
      </c>
    </row>
    <row r="62" spans="1:2" ht="18.75" x14ac:dyDescent="0.3">
      <c r="A62" s="78"/>
      <c r="B62" s="81" t="s">
        <v>233</v>
      </c>
    </row>
    <row r="63" spans="1:2" ht="18.75" x14ac:dyDescent="0.3">
      <c r="A63" s="78"/>
      <c r="B63" s="81" t="s">
        <v>234</v>
      </c>
    </row>
    <row r="64" spans="1:2" ht="18.75" x14ac:dyDescent="0.3">
      <c r="A64" s="78"/>
      <c r="B64" s="81" t="s">
        <v>235</v>
      </c>
    </row>
    <row r="65" spans="1:2" ht="18.75" x14ac:dyDescent="0.3">
      <c r="A65" s="78"/>
      <c r="B65" s="81" t="s">
        <v>236</v>
      </c>
    </row>
    <row r="66" spans="1:2" ht="18.75" x14ac:dyDescent="0.3">
      <c r="A66" s="78"/>
      <c r="B66" s="81" t="s">
        <v>237</v>
      </c>
    </row>
    <row r="67" spans="1:2" ht="18.75" x14ac:dyDescent="0.3">
      <c r="A67" s="78"/>
      <c r="B67" s="81" t="s">
        <v>238</v>
      </c>
    </row>
    <row r="68" spans="1:2" ht="18.75" x14ac:dyDescent="0.3">
      <c r="A68" s="78"/>
      <c r="B68" s="81" t="s">
        <v>239</v>
      </c>
    </row>
    <row r="69" spans="1:2" ht="18.75" x14ac:dyDescent="0.3">
      <c r="A69" s="78"/>
      <c r="B69" s="81" t="s">
        <v>240</v>
      </c>
    </row>
    <row r="70" spans="1:2" ht="18.75" x14ac:dyDescent="0.3">
      <c r="A70" s="78"/>
      <c r="B70" s="81" t="s">
        <v>241</v>
      </c>
    </row>
    <row r="71" spans="1:2" ht="18.75" x14ac:dyDescent="0.3">
      <c r="A71" s="78"/>
      <c r="B71" s="81" t="s">
        <v>242</v>
      </c>
    </row>
    <row r="72" spans="1:2" ht="18.75" x14ac:dyDescent="0.3">
      <c r="A72" s="78"/>
      <c r="B72" s="81" t="s">
        <v>243</v>
      </c>
    </row>
    <row r="73" spans="1:2" ht="18.75" x14ac:dyDescent="0.3">
      <c r="A73" s="78"/>
      <c r="B73" s="81" t="s">
        <v>244</v>
      </c>
    </row>
    <row r="74" spans="1:2" ht="18.75" x14ac:dyDescent="0.3">
      <c r="A74" s="78"/>
      <c r="B74" s="81" t="s">
        <v>245</v>
      </c>
    </row>
    <row r="75" spans="1:2" ht="18.75" x14ac:dyDescent="0.3">
      <c r="A75" s="78"/>
      <c r="B75" s="81" t="s">
        <v>246</v>
      </c>
    </row>
    <row r="76" spans="1:2" ht="18.75" x14ac:dyDescent="0.3">
      <c r="A76" s="78"/>
      <c r="B76" s="81" t="s">
        <v>247</v>
      </c>
    </row>
    <row r="77" spans="1:2" ht="18.75" x14ac:dyDescent="0.3">
      <c r="A77" s="78"/>
      <c r="B77" s="94" t="s">
        <v>357</v>
      </c>
    </row>
    <row r="78" spans="1:2" ht="18.75" x14ac:dyDescent="0.3">
      <c r="A78" s="78"/>
      <c r="B78" s="81" t="s">
        <v>248</v>
      </c>
    </row>
    <row r="79" spans="1:2" ht="18.75" x14ac:dyDescent="0.3">
      <c r="A79" s="78"/>
      <c r="B79" s="81" t="s">
        <v>249</v>
      </c>
    </row>
    <row r="80" spans="1:2" ht="18.75" x14ac:dyDescent="0.3">
      <c r="A80" s="78"/>
      <c r="B80" s="81" t="s">
        <v>250</v>
      </c>
    </row>
    <row r="84" spans="1:1" x14ac:dyDescent="0.25">
      <c r="A84" s="77" t="s">
        <v>266</v>
      </c>
    </row>
  </sheetData>
  <hyperlinks>
    <hyperlink ref="B10" location="'Agent de service'!A1" display="Agent de service" xr:uid="{C6548285-A5AD-46CE-A4F6-2EDC880F559B}"/>
    <hyperlink ref="B18" location="'Assistant Educateur de Vie Sco'!A1" display="Assistant éducateur de vie scolaire" xr:uid="{0C66B482-795E-4F77-97B1-5DF3847BFAE2}"/>
    <hyperlink ref="B16" location="'Animateur Sportif'!A1" display="Animateur sportif" xr:uid="{615E34BE-53D0-499E-87EC-1EB347A0B6C7}"/>
    <hyperlink ref="B73" location="'Surveillant Veilleur de nuit'!A1" display="Surveillant-veilleur de nuit" xr:uid="{2FA3DEB0-76BE-4D8D-9EFA-1FD94F7D461D}"/>
    <hyperlink ref="B71" location="'Secrétaire de direction'!A1" display="Secrétaire de direction" xr:uid="{0AE7270C-22C2-4EBC-8D06-222ECEFF4477}"/>
    <hyperlink ref="B41" location="'Educateur sportif'!A1" display="Educateur sportif" xr:uid="{57FAA3F9-A3B3-4A0B-91A5-5FA9475C284F}"/>
    <hyperlink ref="B36" location="'Coordinateur de formation'!A1" display="Coordinateur de formation" xr:uid="{4F4163D3-B8E8-4426-A5EB-986F6BF4D967}"/>
    <hyperlink ref="B30" location="'Chg. de numérique éduc digita '!A1" display="Chargé du numérique éducatif et de la digitalisation" xr:uid="{7223970E-0C93-476A-9B7C-ECA4EE355AD9}"/>
    <hyperlink ref="B17" location="'Assistant de direction'!A1" display="Assistant de direction" xr:uid="{E42CB491-4F7B-4EED-BF49-436EBBF27A8E}"/>
    <hyperlink ref="B64" location="'Responsable de structure UFA CF'!A1" display="Responsable de structure UFA, CFC, CFA, Sites" xr:uid="{E678BDBB-ACB0-4EB2-A659-825CA7C102E9}"/>
    <hyperlink ref="B42" location="'Enseignant-Formateur non cadre'!A1" display="Enseignant-Formateur non cadre" xr:uid="{0BB9A161-28A9-4689-BCBB-F670EB2BFFD0}"/>
    <hyperlink ref="B43" location="'Enseignant formateur cadre'!A1" display="Enseignant-Formateur cadre" xr:uid="{E84B7465-CEF2-4A0D-A54E-A921B253A477}"/>
    <hyperlink ref="A1" location="'TABLE DES MATIERES'!A1" display="Retour à l'index" xr:uid="{0893B1BE-1418-476C-BC6D-98063062BFD8}"/>
    <hyperlink ref="B47" location="'Maître professionnel'!A1" display="Maître professionnel" xr:uid="{F26DBC69-175A-446A-A4C7-CF5EF6390F15}"/>
    <hyperlink ref="B69" location="'Responsable pédagogique'!A1" display="Responsable pédagogique" xr:uid="{35FF0137-E09C-4B9B-A195-994EBC8E9EBF}"/>
    <hyperlink ref="B13" location="'Aide documentaliste '!A1" display="Aide-documentaliste" xr:uid="{067EADFB-5EF2-4950-B988-0607E04D25A8}"/>
    <hyperlink ref="B15" location="'Animateur en CDR'!A1" display="Animateur en CDR" xr:uid="{9D14D8E4-D45D-4C8B-9FC7-50B6EC0429C7}"/>
    <hyperlink ref="B19" location="'Assistant pédagogique'!A1" display="Assistant pédagogique" xr:uid="{E7F91D5E-3102-4F9E-8EE8-169F623556E1}"/>
    <hyperlink ref="B39" location="Documentaliste!A1" display="Documentaliste" xr:uid="{F7A3DA6A-1129-4512-B270-EDBE5FE57361}"/>
    <hyperlink ref="B3" location="'Accomp Besoins éducatifs'!A1" display="Accompagnant d’apprenants à besoins éducatifs particuliers" xr:uid="{B3D1E93B-3F55-4666-95D5-106C8CA6E862}"/>
    <hyperlink ref="B48" location="Moniteur!A1" display="Moniteur" xr:uid="{0EC7012A-268C-4BBF-AB0B-6D52202F7CB3}"/>
    <hyperlink ref="B40" location="'Educateur VS Conseiller éduc'!A1" display="Educateur de vie scolaire / Conseiller éducation" xr:uid="{F059B169-C735-451D-B5F4-ACDD4433A37A}"/>
    <hyperlink ref="B37" location="'Coordinateur de vie scolaire'!A1" display="Coordinateur de Vie Scolaire" xr:uid="{0F74EA57-D0D8-4957-988F-77A01EAAF89A}"/>
    <hyperlink ref="B65" location="'Responsable de vie scolaire'!A1" display="Responsable de vie scolaire" xr:uid="{D8A5BA04-1D44-4A32-B070-D9846AFC2B1E}"/>
    <hyperlink ref="B33" location="'Conseiller orientation insertio'!A1" display="Conseiller d’orientation et d’insertion" xr:uid="{2BF3AEDD-F62C-4415-AD1D-EC4BE9605BF4}"/>
    <hyperlink ref="B28" location="'Chg mission inclusion handicap'!A1" display="Chargé de mission Inclusion et Handicap" xr:uid="{C3CEBD3F-3BD5-47FD-8AFC-658AE62B4E54}"/>
    <hyperlink ref="B21" location="'Chg animation pastorale'!A1" display="Chargé d’animation pastorale" xr:uid="{09CB9824-2CC0-4801-A8DB-EE6C17526CCC}"/>
    <hyperlink ref="B5" location="'Adjoint pastorale scolaire'!A1" display="Adjoint en pastorale scolaire" xr:uid="{119B1DA5-54BE-4894-8889-6553D699C6AF}"/>
    <hyperlink ref="B50" location="Psychologue!A1" display="Psychologue" xr:uid="{2E242C89-B8B4-412E-9642-4111EB063093}"/>
    <hyperlink ref="B46" location="Infirmier!A1" display="Infirmier" xr:uid="{5D0873E8-98B5-4116-956A-B5FC419BF7D7}"/>
    <hyperlink ref="B20" location="'Chg accueil'!A1" display="Chargé d’accueil" xr:uid="{B2F27108-4EDD-417B-A2FC-B5C7ED7003EC}"/>
    <hyperlink ref="B70" location="Secrétaire!A1" display="Secrétaire" xr:uid="{AFCF7431-8062-46DA-9212-57E4D53D9241}"/>
    <hyperlink ref="B72" location="'Secrétaire-comptable'!A1" display="Secrétaire-comptable" xr:uid="{73187893-2FD2-4F1E-9F34-B066B08B0CC8}"/>
    <hyperlink ref="B11" location="'Aide comptable'!A1" display="Aide-comptable" xr:uid="{4279EA9A-8C0A-45D7-A558-4432DF3EA1D8}"/>
    <hyperlink ref="B32" location="Comptable!A1" display="Comptable" xr:uid="{346894CA-1E6D-4723-B892-80BF3421278F}"/>
    <hyperlink ref="B53" location="'Secrétaire-comptable'!A1" display="Responsable comptable" xr:uid="{44C52380-F769-4A8E-BBD1-DE1A5A037243}"/>
    <hyperlink ref="B44" location="'Gestionnaire de paie'!A1" display="Gestionnaire de paie" xr:uid="{F41EB28D-CF03-45CB-ABDB-75BF873C850C}"/>
    <hyperlink ref="B45" location="'Gestionnaire RH'!A1" display="Gestionnaire des ressources humaines" xr:uid="{A472F04F-8A84-4A24-9628-42BA99FC3436}"/>
    <hyperlink ref="B66" location="'Responsable RH'!A1" display="Responsable des ressources humaines" xr:uid="{F024E8FB-0B9C-45B9-B027-8D4B91D53202}"/>
    <hyperlink ref="B52" location="'Responsable adm et financier'!A1" display="Responsable administratif et financier" xr:uid="{350BE534-0E06-45EF-AD5B-227A94E4663C}"/>
    <hyperlink ref="B62" location="'Responsable démarche qualité'!A1" display="Responsable de la démarche Qualité" xr:uid="{6722BB01-F638-412F-B0EC-A3D90A8AEF33}"/>
    <hyperlink ref="B4" location="'Adjoint de direction'!A1" display="Adjoint de Direction" xr:uid="{CD0419B0-4BCC-44E7-B774-D04A6023DD9C}"/>
    <hyperlink ref="B7" location="'Agent de gardiennage'!A1" display="Agent de gardiennage" xr:uid="{D731ACCA-4446-48D6-B3B8-53CA056B6201}"/>
    <hyperlink ref="B35" location="'Conducteur de transports en com'!A1" display="Conducteur de transports en commun" xr:uid="{E974AF9E-F5DA-4239-8CA1-89C3D7C514B8}"/>
    <hyperlink ref="B9" location="'Agent de maintenance bât equip '!A1" display="Agent de maintenance bâtiments, équipements, services techniques" xr:uid="{AC8358EB-B751-4360-AA59-A3C516F0A5EF}"/>
    <hyperlink ref="B63" location="'Responsable maintenance bât equ'!A1" display="Responsable de maintenance bâtiments, équipements, services techniques" xr:uid="{775888D9-3E9D-40D6-BC78-3A8EE39F5748}"/>
    <hyperlink ref="B78" location="'Technicien maintenance bât equ'!A1" display="Technicien de maintenance bâtiments, équipements, services techniques" xr:uid="{01BA0969-4895-4C10-88F5-F1BAA54EEE0B}"/>
    <hyperlink ref="B79" location="'Technicien hygiene sécurité pré'!A1" display="Technicien hygiène, sécurité, prévention, environnement" xr:uid="{46BE5DDB-06D6-4053-BD85-67FADF027A1A}"/>
    <hyperlink ref="B67" location="'Responsable hygiene sécurité pr'!A1" display="Responsable hygiène, sécurité, prévention, environnement" xr:uid="{57C370F3-2502-4032-818D-4061ED93CD44}"/>
    <hyperlink ref="B12" location="'Aide cuisinier'!A1" display="Aide-cuisinier" xr:uid="{0D8CA790-84A0-44DA-A123-D2FD0B19592D}"/>
    <hyperlink ref="B38" location="CUISINIER!A1" display="Cuisinier" xr:uid="{CF3E310B-385B-4012-8031-D10867FB159D}"/>
    <hyperlink ref="B31" location="'Chef de cuisine'!A1" display="Chef de cuisine" xr:uid="{47F9C0EF-3BC9-45D9-943E-7B519B8CB53D}"/>
    <hyperlink ref="B80" location="'Technicien informatique numeriq'!A1" display="Technicien informatique et numérique" xr:uid="{0C40069E-9F77-4D8B-BE94-9089FE0DEBF7}"/>
    <hyperlink ref="B68" location="'Responsable informatique numeri'!A1" display="Responsable informatique et numérique" xr:uid="{47500B80-5E8E-4C76-9039-131A5BB889FA}"/>
    <hyperlink ref="B77" location="'Technicien informatique numeriq'!A1" display="Technicien réseau syst info'!A1" xr:uid="{CB51F5EF-BEF9-468C-8137-3CBEF5CBAA61}"/>
    <hyperlink ref="B6" location="'Administrateur réseau syst info'!A1" display="Administrateur réseau et système d’information" xr:uid="{CD6066C2-D728-47B9-BF44-5AC70191A31F}"/>
    <hyperlink ref="B26" location="'Chg developpement projet missio'!A1" display="Chargé de développement de projets et de mission d’études" xr:uid="{B5C570A0-61FA-4628-B5F9-FE279B253D61}"/>
    <hyperlink ref="B60" location="'Resp developpement projet missi'!A1" display="Responsable de développement de projets et de mission d’études" xr:uid="{47836B5F-0830-44E4-B0E0-1AC6B1B35BD9}"/>
    <hyperlink ref="B24" location="'Chg developpement commercial'!A1" display="Chargé de développement commercial" xr:uid="{49BA3CB1-9DF1-4CC4-87B6-20EB8E931C42}"/>
    <hyperlink ref="B58" location="'Resp développement commercial'!A1" display="Responsable de développement commercial" xr:uid="{02674ACC-5AC7-4EEE-98EC-9ACAB74BD2E8}"/>
    <hyperlink ref="B22" location="'Chg de communication relations '!A1" display="Chargé de communication et de relations extérieures" xr:uid="{8D57DAC9-0FC5-4DE9-B431-72F6D2FA414F}"/>
    <hyperlink ref="B56" location="'Resp communication relations ex'!A1" display="Responsable de communication et de relations extérieures" xr:uid="{FA1C7806-503C-4EA1-BBDD-EAFA3A6332A3}"/>
    <hyperlink ref="B34" location="'Conducteur d''engin'!A1" display="Conducteur d’engins" xr:uid="{838E9854-09D3-42BD-B61F-95946BF4A497}"/>
    <hyperlink ref="B49" location="'Ouvrier exploitation entreprise'!A1" display="Ouvrier d’exploitation et entreprises / ateliers supports" xr:uid="{C5660AF9-0D3D-460B-B543-7C356718ABB9}"/>
    <hyperlink ref="B75" location="'Technicien exploitation entrepr'!A1" display="Technicien d’exploitation et entreprises / ateliers supports" xr:uid="{22DCC808-08E9-487B-A690-2922D3959F3F}"/>
    <hyperlink ref="B55" location="'Resp exploitation entreprise at'!A1" display="Responsable d’exploitation et entreprises / ateliers supports" xr:uid="{940DDF07-B7C0-41D3-AEB8-E21EBEDBDB56}"/>
    <hyperlink ref="B74" location="'Technicien experimentation rech'!A1" display="Technicien d’expérimentation et de recherche" xr:uid="{79E577CE-B0E6-470D-979E-1F8A604159A0}"/>
    <hyperlink ref="B54" location="'Resp experimentation recherche'!A1" display="Responsable d’expérimentation et de recherche" xr:uid="{D94B8458-7943-4137-B41F-DD18BA253706}"/>
    <hyperlink ref="B8" location="'Agent de laboratoire'!A1" display="Agent de laboratoire" xr:uid="{F442C07D-08B7-423A-9AEA-72FDC40D056E}"/>
    <hyperlink ref="B76" location="'Technicien de laboratoire'!A1" display="Technicien de laboratoire" xr:uid="{EB61B5EC-6C3A-487B-95E5-5A160627D3E6}"/>
    <hyperlink ref="B25" location="'Chg developpement territoire'!A1" display="Chargé de développement d’actions d’animation avec le territoire" xr:uid="{A2E2AF96-07C8-48BE-8729-EB18BCDEFD19}"/>
    <hyperlink ref="B59" location="'Resp développement territoire'!A1" display="Responsable de développement d’actions d’animation avec le territoire" xr:uid="{4CDCF2C0-11E3-4A9A-9B0A-7874069040AA}"/>
    <hyperlink ref="B29" location="'Chg developpement partenarial'!A1" display="Chargé du développement partenarial" xr:uid="{388D5112-C0D4-4C0A-886F-8DD7675F6655}"/>
    <hyperlink ref="B61" location="'Resp developpement partenarial'!A1" display="Responsable de développement partenarial" xr:uid="{F9652874-ED5C-4188-BDBD-4033B0A6D1D6}"/>
    <hyperlink ref="B23" location="'Chg cooperation mobilité'!A1" display="Chargé de coopération et de mobilité internationales" xr:uid="{877DB342-4021-48DA-90F3-EBB66C618654}"/>
    <hyperlink ref="B57" location="'Resp cooperation internationale'!A1" display=" Responsable de coopération et de mobilité internationales" xr:uid="{6C8F2442-330D-4357-A604-2AE012225FF1}"/>
    <hyperlink ref="B14" location="'Mission spécifique animateur'!A1" display="Animateur (missions spécifiques complémentaires)" xr:uid="{2D4A8F8F-C666-4591-9431-4C521541987C}"/>
    <hyperlink ref="B27" location="'Chg de mission specifique compl'!A1" display="Chargé de mission (missions spécifiques complémentaires)" xr:uid="{AFFDF3A1-087A-42BB-A3B7-8D9C85160AB4}"/>
    <hyperlink ref="B51" location="'Responsable Mission spécifique '!A1" display="Responsable (missions spécifiques complémentaires)" xr:uid="{6883C6BC-9B5D-4344-8FE6-2A4DD32CAFFF}"/>
    <hyperlink ref="A84" location="'TABLE DES MATIERES'!A1" display="Retour à l'index" xr:uid="{C2A16DBC-88CB-43A1-89A7-CB0527DBA793}"/>
  </hyperlinks>
  <pageMargins left="0.7" right="0.7" top="0.75" bottom="0.75" header="0.3" footer="0.3"/>
  <pageSetup paperSize="9"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7039-4C0F-42F4-9E35-B0F8B173C3B3}">
  <sheetPr codeName="Feuil29"/>
  <dimension ref="A1:M550"/>
  <sheetViews>
    <sheetView zoomScale="84" zoomScaleNormal="84" workbookViewId="0">
      <selection activeCell="B14" sqref="B14:E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8" spans="1:8" x14ac:dyDescent="0.25">
      <c r="A68" s="209" t="s">
        <v>2</v>
      </c>
      <c r="B68" s="193" t="s">
        <v>82</v>
      </c>
      <c r="C68" s="193"/>
      <c r="D68" s="193"/>
      <c r="E68" s="193"/>
      <c r="F68" s="157" t="s">
        <v>32</v>
      </c>
      <c r="G68" s="157"/>
      <c r="H68" s="161" t="s">
        <v>2</v>
      </c>
    </row>
    <row r="69" spans="1:8" x14ac:dyDescent="0.25">
      <c r="A69" s="210"/>
      <c r="B69" s="193"/>
      <c r="C69" s="193"/>
      <c r="D69" s="193"/>
      <c r="E69" s="193"/>
      <c r="F69" s="157"/>
      <c r="G69" s="157"/>
      <c r="H69" s="161"/>
    </row>
    <row r="70" spans="1:8" ht="55.5" customHeight="1" x14ac:dyDescent="0.25">
      <c r="A70" s="210"/>
      <c r="B70" s="194" t="s">
        <v>119</v>
      </c>
      <c r="C70" s="194"/>
      <c r="D70" s="194"/>
      <c r="E70" s="194"/>
      <c r="F70" s="157"/>
      <c r="G70" s="157"/>
      <c r="H70" s="161"/>
    </row>
    <row r="71" spans="1:8" ht="15.75" x14ac:dyDescent="0.25">
      <c r="A71" s="211"/>
      <c r="B71" s="64" t="s">
        <v>83</v>
      </c>
      <c r="C71" s="64" t="s">
        <v>84</v>
      </c>
      <c r="D71" s="64" t="s">
        <v>85</v>
      </c>
      <c r="E71" s="64" t="s">
        <v>86</v>
      </c>
      <c r="F71" s="157"/>
      <c r="G71" s="157"/>
      <c r="H71" s="161"/>
    </row>
    <row r="72" spans="1:8" ht="39" customHeight="1" x14ac:dyDescent="0.25">
      <c r="A72" s="10">
        <v>1</v>
      </c>
      <c r="B72" s="171" t="s">
        <v>173</v>
      </c>
      <c r="C72" s="171"/>
      <c r="D72" s="171"/>
      <c r="E72" s="171"/>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7" t="s">
        <v>89</v>
      </c>
      <c r="E74" s="207" t="s">
        <v>90</v>
      </c>
      <c r="F74" s="11">
        <v>35</v>
      </c>
      <c r="G74" s="71"/>
      <c r="H74" s="3">
        <v>3</v>
      </c>
    </row>
    <row r="75" spans="1:8" ht="75" x14ac:dyDescent="0.25">
      <c r="A75" s="10">
        <v>4</v>
      </c>
      <c r="B75" s="35" t="s">
        <v>163</v>
      </c>
      <c r="C75" s="35" t="s">
        <v>164</v>
      </c>
      <c r="D75" s="207"/>
      <c r="E75" s="207"/>
      <c r="F75" s="11">
        <v>100</v>
      </c>
      <c r="G75" s="71"/>
      <c r="H75" s="3">
        <v>4</v>
      </c>
    </row>
    <row r="76" spans="1:8" ht="23.25" x14ac:dyDescent="0.35">
      <c r="C76" s="263" t="s">
        <v>390</v>
      </c>
      <c r="D76" s="263"/>
      <c r="E76" s="263"/>
      <c r="F76" s="264"/>
      <c r="G76" s="69"/>
    </row>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89"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v>0</v>
      </c>
      <c r="M94">
        <f>VLOOKUP(G94,Tableau14638[],3)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9">
    <mergeCell ref="C140:G140"/>
    <mergeCell ref="C132:E132"/>
    <mergeCell ref="C133:E133"/>
    <mergeCell ref="D135:E135"/>
    <mergeCell ref="B137:E137"/>
    <mergeCell ref="B138:E138"/>
    <mergeCell ref="D124:E124"/>
    <mergeCell ref="C125:E125"/>
    <mergeCell ref="D127:E127"/>
    <mergeCell ref="D128:E128"/>
    <mergeCell ref="C130:E130"/>
    <mergeCell ref="B113:G113"/>
    <mergeCell ref="E115:F116"/>
    <mergeCell ref="G115:G116"/>
    <mergeCell ref="B120:F120"/>
    <mergeCell ref="D121:F121"/>
    <mergeCell ref="B102:C102"/>
    <mergeCell ref="B103:C103"/>
    <mergeCell ref="E103:F103"/>
    <mergeCell ref="E105:F105"/>
    <mergeCell ref="E107:F107"/>
    <mergeCell ref="C18:F18"/>
    <mergeCell ref="C32:F32"/>
    <mergeCell ref="C48:F48"/>
    <mergeCell ref="C76:F76"/>
    <mergeCell ref="G91:G92"/>
    <mergeCell ref="B72:E72"/>
    <mergeCell ref="D74:D75"/>
    <mergeCell ref="E74:E75"/>
    <mergeCell ref="B82:F82"/>
    <mergeCell ref="D84:D85"/>
    <mergeCell ref="B57:E57"/>
    <mergeCell ref="F45:F47"/>
    <mergeCell ref="G45:G47"/>
    <mergeCell ref="B42:E42"/>
    <mergeCell ref="B28:E28"/>
    <mergeCell ref="M91:M92"/>
    <mergeCell ref="D94:E94"/>
    <mergeCell ref="E104:F104"/>
    <mergeCell ref="E106:F106"/>
    <mergeCell ref="E108:F108"/>
    <mergeCell ref="E91:F92"/>
    <mergeCell ref="A68:A71"/>
    <mergeCell ref="B68:E69"/>
    <mergeCell ref="F68:G71"/>
    <mergeCell ref="H68:H71"/>
    <mergeCell ref="B70:E70"/>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1672" priority="38">
      <formula>#REF!=#REF!</formula>
    </cfRule>
  </conditionalFormatting>
  <conditionalFormatting sqref="B14">
    <cfRule type="expression" dxfId="1671" priority="17">
      <formula>#REF!=#REF!</formula>
    </cfRule>
  </conditionalFormatting>
  <conditionalFormatting sqref="B28">
    <cfRule type="expression" dxfId="1670" priority="16">
      <formula>#REF!=#REF!</formula>
    </cfRule>
  </conditionalFormatting>
  <conditionalFormatting sqref="B42">
    <cfRule type="expression" dxfId="1669" priority="15">
      <formula>#REF!=#REF!</formula>
    </cfRule>
  </conditionalFormatting>
  <conditionalFormatting sqref="B57">
    <cfRule type="expression" dxfId="1668" priority="14">
      <formula>#REF!=#REF!</formula>
    </cfRule>
  </conditionalFormatting>
  <conditionalFormatting sqref="B72">
    <cfRule type="expression" dxfId="1667" priority="13">
      <formula>#REF!=#REF!</formula>
    </cfRule>
  </conditionalFormatting>
  <conditionalFormatting sqref="B74:C74 F74 D74:E75">
    <cfRule type="expression" dxfId="1666" priority="10">
      <formula>$G$74=$F$74</formula>
    </cfRule>
  </conditionalFormatting>
  <conditionalFormatting sqref="B14:F14">
    <cfRule type="expression" dxfId="1665" priority="34">
      <formula>$G$14=$F$14</formula>
    </cfRule>
  </conditionalFormatting>
  <conditionalFormatting sqref="B28:F28">
    <cfRule type="expression" dxfId="1664" priority="30">
      <formula>$G$28=$F$28</formula>
    </cfRule>
  </conditionalFormatting>
  <conditionalFormatting sqref="B42:F42">
    <cfRule type="expression" dxfId="1663" priority="26">
      <formula>$G$42=$F$42</formula>
    </cfRule>
  </conditionalFormatting>
  <conditionalFormatting sqref="B72:F72">
    <cfRule type="expression" dxfId="1662" priority="12">
      <formula>$G$72=$F$72</formula>
    </cfRule>
  </conditionalFormatting>
  <conditionalFormatting sqref="B73:F73">
    <cfRule type="expression" dxfId="1661" priority="11">
      <formula>$G$73=$F$73</formula>
    </cfRule>
  </conditionalFormatting>
  <conditionalFormatting sqref="C15 D16:F16">
    <cfRule type="expression" dxfId="1660" priority="32">
      <formula>$G$16=$F$16</formula>
    </cfRule>
  </conditionalFormatting>
  <conditionalFormatting sqref="C116">
    <cfRule type="expression" dxfId="1659" priority="1">
      <formula>$L115&gt;1</formula>
    </cfRule>
    <cfRule type="expression" dxfId="1658" priority="3">
      <formula>$L115&lt;1</formula>
    </cfRule>
  </conditionalFormatting>
  <conditionalFormatting sqref="C29:E31">
    <cfRule type="expression" dxfId="1657" priority="18">
      <formula>#REF!=#REF!</formula>
    </cfRule>
  </conditionalFormatting>
  <conditionalFormatting sqref="C15:F15">
    <cfRule type="expression" dxfId="1656" priority="33">
      <formula>$G$15=$F$15</formula>
    </cfRule>
  </conditionalFormatting>
  <conditionalFormatting sqref="C17:F17">
    <cfRule type="expression" dxfId="1655" priority="31">
      <formula>$G$17=$F$17</formula>
    </cfRule>
  </conditionalFormatting>
  <conditionalFormatting sqref="C29:F29">
    <cfRule type="expression" dxfId="1654" priority="29">
      <formula>$G$29=$F$29</formula>
    </cfRule>
  </conditionalFormatting>
  <conditionalFormatting sqref="C30:F30">
    <cfRule type="expression" dxfId="1653" priority="28">
      <formula>$G$30=$F$30</formula>
    </cfRule>
  </conditionalFormatting>
  <conditionalFormatting sqref="C31:F31">
    <cfRule type="expression" dxfId="1652" priority="27">
      <formula>$G$31=$F$31</formula>
    </cfRule>
  </conditionalFormatting>
  <conditionalFormatting sqref="C43:F43">
    <cfRule type="expression" dxfId="1651" priority="25">
      <formula>$G$43=$F$43</formula>
    </cfRule>
  </conditionalFormatting>
  <conditionalFormatting sqref="C44:F44">
    <cfRule type="expression" dxfId="1650" priority="24">
      <formula>$G$44=$F$44</formula>
    </cfRule>
  </conditionalFormatting>
  <conditionalFormatting sqref="C45:F47">
    <cfRule type="expression" dxfId="1649" priority="23">
      <formula>$G$45=$F$45</formula>
    </cfRule>
  </conditionalFormatting>
  <conditionalFormatting sqref="D84">
    <cfRule type="expression" dxfId="1648" priority="8">
      <formula>$G$85=$F$85</formula>
    </cfRule>
  </conditionalFormatting>
  <conditionalFormatting sqref="D74:E75 B75:C75 F75">
    <cfRule type="expression" dxfId="1647" priority="9">
      <formula>$G$75=$F$75</formula>
    </cfRule>
  </conditionalFormatting>
  <conditionalFormatting sqref="D58:F58">
    <cfRule type="expression" dxfId="1646" priority="21">
      <formula>$G$58=$F$58</formula>
    </cfRule>
  </conditionalFormatting>
  <conditionalFormatting sqref="D59:F59">
    <cfRule type="expression" dxfId="1645" priority="20">
      <formula>$G$59=$F$59</formula>
    </cfRule>
  </conditionalFormatting>
  <conditionalFormatting sqref="D60:F60">
    <cfRule type="expression" dxfId="1644" priority="19">
      <formula>$G$60=$F$60</formula>
    </cfRule>
  </conditionalFormatting>
  <conditionalFormatting sqref="D83:F83">
    <cfRule type="expression" dxfId="1643" priority="7">
      <formula>$G$83=$F$83</formula>
    </cfRule>
  </conditionalFormatting>
  <conditionalFormatting sqref="D84:F84">
    <cfRule type="expression" dxfId="1642" priority="6">
      <formula>$G$84=$F$84</formula>
    </cfRule>
  </conditionalFormatting>
  <conditionalFormatting sqref="E115 G115">
    <cfRule type="expression" dxfId="1641" priority="2">
      <formula>$L115&lt;1</formula>
    </cfRule>
    <cfRule type="expression" dxfId="1640" priority="4">
      <formula>$L115&gt;1</formula>
    </cfRule>
  </conditionalFormatting>
  <conditionalFormatting sqref="E85:F85">
    <cfRule type="expression" dxfId="1639" priority="5">
      <formula>$G$85=$F$85</formula>
    </cfRule>
  </conditionalFormatting>
  <conditionalFormatting sqref="F57">
    <cfRule type="expression" dxfId="1638" priority="22">
      <formula>$G$57=$F$57</formula>
    </cfRule>
  </conditionalFormatting>
  <conditionalFormatting sqref="G91">
    <cfRule type="expression" dxfId="1637" priority="37">
      <formula>$G$91&gt;11</formula>
    </cfRule>
  </conditionalFormatting>
  <conditionalFormatting sqref="G91:G92">
    <cfRule type="expression" dxfId="1636" priority="35">
      <formula>$G$91&lt;5</formula>
    </cfRule>
  </conditionalFormatting>
  <conditionalFormatting sqref="M91:M92">
    <cfRule type="expression" dxfId="1635" priority="36">
      <formula>#REF!&gt;150</formula>
    </cfRule>
  </conditionalFormatting>
  <hyperlinks>
    <hyperlink ref="B6" location="'TABLE DES MATIERES'!A1" display="Retour à l'index" xr:uid="{A71AA4DF-5B31-4E95-991D-E664F7FEA40C}"/>
    <hyperlink ref="B140" location="'TABLE DES MATIERES'!A1" display="Retour à l'index" xr:uid="{BA0CC08F-33BC-4645-BD50-DB8B2958A40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FB1A-882B-4B3D-876A-AC06B41E1508}">
  <dimension ref="A1:M550"/>
  <sheetViews>
    <sheetView zoomScale="84" zoomScaleNormal="84" workbookViewId="0">
      <selection activeCell="B9" sqref="B9:E10"/>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368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3:13" ht="23.25" x14ac:dyDescent="0.35">
      <c r="C49" s="263" t="s">
        <v>390</v>
      </c>
      <c r="D49" s="263"/>
      <c r="E49" s="263"/>
      <c r="F49" s="264"/>
      <c r="G49" s="69"/>
    </row>
    <row r="57" spans="3:13" ht="15.95" customHeight="1" x14ac:dyDescent="0.3">
      <c r="D57" s="30"/>
      <c r="E57" s="198" t="s">
        <v>107</v>
      </c>
      <c r="F57" s="198"/>
      <c r="G57" s="191">
        <v>5</v>
      </c>
      <c r="H57" s="22"/>
      <c r="I57" s="22"/>
      <c r="J57" s="22"/>
      <c r="K57" s="22"/>
      <c r="L57">
        <f>SUM(G1:G56)</f>
        <v>0</v>
      </c>
      <c r="M57" s="192">
        <f>IF(G57="","",150-((G57-5)*25))</f>
        <v>150</v>
      </c>
    </row>
    <row r="58" spans="3:13" ht="18.75" x14ac:dyDescent="0.3">
      <c r="D58" s="30"/>
      <c r="E58" s="198"/>
      <c r="F58" s="198"/>
      <c r="G58" s="191"/>
      <c r="H58" s="22"/>
      <c r="I58" s="22"/>
      <c r="J58" s="22"/>
      <c r="K58" s="22"/>
      <c r="L58" s="22"/>
      <c r="M58" s="192"/>
    </row>
    <row r="59" spans="3:13" ht="18.75" x14ac:dyDescent="0.3">
      <c r="D59" s="30"/>
      <c r="E59" s="30"/>
      <c r="F59" s="30"/>
    </row>
    <row r="60" spans="3:13" ht="24.6" customHeight="1" x14ac:dyDescent="0.35">
      <c r="D60" s="199" t="s">
        <v>108</v>
      </c>
      <c r="E60" s="199"/>
      <c r="F60" s="30"/>
      <c r="G60" s="73">
        <v>0</v>
      </c>
      <c r="M60">
        <f>VLOOKUP(G60,Tableau14580[],2)</f>
        <v>0</v>
      </c>
    </row>
    <row r="61" spans="3:13" x14ac:dyDescent="0.25">
      <c r="E61" s="12"/>
    </row>
    <row r="62" spans="3:13" x14ac:dyDescent="0.25">
      <c r="E62" s="14"/>
      <c r="F62" s="15"/>
      <c r="G62" s="15"/>
    </row>
    <row r="63" spans="3:13" x14ac:dyDescent="0.25">
      <c r="E63" s="14"/>
      <c r="F63" s="15"/>
      <c r="G63" s="15"/>
    </row>
    <row r="64" spans="3:13" ht="18.75" x14ac:dyDescent="0.3">
      <c r="E64" s="23" t="s">
        <v>109</v>
      </c>
      <c r="F64" s="24"/>
      <c r="G64" s="25">
        <v>850</v>
      </c>
    </row>
    <row r="65" spans="2:7" ht="18.75" x14ac:dyDescent="0.3">
      <c r="E65" s="23" t="s">
        <v>136</v>
      </c>
      <c r="F65" s="24"/>
      <c r="G65" s="25">
        <f>PtCongPay</f>
        <v>150</v>
      </c>
    </row>
    <row r="66" spans="2:7" ht="18.75" x14ac:dyDescent="0.3">
      <c r="E66" s="23" t="s">
        <v>137</v>
      </c>
      <c r="F66" s="24"/>
      <c r="G66" s="122">
        <f>(INDICcatég+PtCongPay)*PourcentCPay</f>
        <v>0</v>
      </c>
    </row>
    <row r="67" spans="2:7" ht="18.75" x14ac:dyDescent="0.3">
      <c r="E67" s="23" t="s">
        <v>138</v>
      </c>
      <c r="F67" s="24"/>
      <c r="G67" s="25">
        <f>PointAutreCClassant</f>
        <v>0</v>
      </c>
    </row>
    <row r="68" spans="2:7" ht="21" x14ac:dyDescent="0.35">
      <c r="B68" s="267" t="s">
        <v>407</v>
      </c>
      <c r="C68" s="267"/>
      <c r="E68" s="23"/>
      <c r="F68" s="24"/>
      <c r="G68" s="25"/>
    </row>
    <row r="69" spans="2:7" ht="23.25" x14ac:dyDescent="0.35">
      <c r="B69" s="254" t="s">
        <v>391</v>
      </c>
      <c r="C69" s="254"/>
      <c r="E69" s="257" t="s">
        <v>394</v>
      </c>
      <c r="F69" s="258"/>
      <c r="G69" s="73"/>
    </row>
    <row r="70" spans="2:7" ht="23.25" x14ac:dyDescent="0.35">
      <c r="B70" s="106" t="s">
        <v>392</v>
      </c>
      <c r="C70" s="118"/>
      <c r="E70" s="257" t="s">
        <v>404</v>
      </c>
      <c r="F70" s="259"/>
      <c r="G70" s="71"/>
    </row>
    <row r="71" spans="2:7" ht="23.25" x14ac:dyDescent="0.35">
      <c r="B71" s="106" t="s">
        <v>406</v>
      </c>
      <c r="C71" s="124">
        <f>C70/G87</f>
        <v>0</v>
      </c>
      <c r="E71" s="257" t="s">
        <v>405</v>
      </c>
      <c r="F71" s="259"/>
      <c r="G71" s="71"/>
    </row>
    <row r="72" spans="2:7" ht="18.95" customHeight="1" x14ac:dyDescent="0.3">
      <c r="E72" s="257" t="s">
        <v>400</v>
      </c>
      <c r="F72" s="259"/>
      <c r="G72" s="71"/>
    </row>
    <row r="73" spans="2:7" ht="18.95" customHeight="1" x14ac:dyDescent="0.3">
      <c r="E73" s="257" t="s">
        <v>400</v>
      </c>
      <c r="F73" s="259"/>
      <c r="G73" s="71"/>
    </row>
    <row r="74" spans="2:7" ht="18.95" customHeight="1" x14ac:dyDescent="0.25">
      <c r="E74" s="203" t="s">
        <v>393</v>
      </c>
      <c r="F74" s="255"/>
      <c r="G74" s="107">
        <f>SUM(G69:G71)</f>
        <v>0</v>
      </c>
    </row>
    <row r="75" spans="2:7" ht="18.95" customHeight="1" x14ac:dyDescent="0.25"/>
    <row r="76" spans="2:7" ht="18.95" customHeight="1" x14ac:dyDescent="0.25"/>
    <row r="77" spans="2:7" ht="18.95" customHeight="1" x14ac:dyDescent="0.25">
      <c r="E77" s="115"/>
      <c r="F77" s="115"/>
    </row>
    <row r="78" spans="2:7" ht="18.95" customHeight="1" x14ac:dyDescent="0.25"/>
    <row r="79" spans="2:7" ht="18.95" customHeight="1" x14ac:dyDescent="0.35">
      <c r="B79" s="256" t="s">
        <v>409</v>
      </c>
      <c r="C79" s="256"/>
      <c r="D79" s="256"/>
      <c r="E79" s="256"/>
      <c r="F79" s="256"/>
      <c r="G79" s="256"/>
    </row>
    <row r="80" spans="2:7" ht="56.45" customHeight="1" x14ac:dyDescent="0.3">
      <c r="B80" s="120" t="s">
        <v>395</v>
      </c>
      <c r="C80" s="117"/>
      <c r="E80" s="119" t="s">
        <v>397</v>
      </c>
      <c r="F80" s="116"/>
      <c r="G80" s="114">
        <f>INDICcatég+PointCPay+PointAutreCClassant+PointAnciennete+G74</f>
        <v>1000</v>
      </c>
    </row>
    <row r="81" spans="2:12" ht="40.5" customHeight="1" x14ac:dyDescent="0.25">
      <c r="B81" s="112" t="s">
        <v>399</v>
      </c>
      <c r="C81" s="121">
        <f>C80*12/G87</f>
        <v>0</v>
      </c>
      <c r="E81" s="260" t="s">
        <v>396</v>
      </c>
      <c r="F81" s="260"/>
      <c r="G81" s="261"/>
      <c r="L81" s="109">
        <f>C81-G80</f>
        <v>-1000</v>
      </c>
    </row>
    <row r="82" spans="2:12" ht="55.5" customHeight="1" x14ac:dyDescent="0.35">
      <c r="B82" s="111" t="s">
        <v>398</v>
      </c>
      <c r="C82" s="110" t="str">
        <f>IF($L81&gt;1, $L81,"non concerné.e" )</f>
        <v>non concerné.e</v>
      </c>
      <c r="E82" s="260"/>
      <c r="F82" s="260"/>
      <c r="G82" s="262"/>
    </row>
    <row r="83" spans="2:12" ht="48.6" customHeight="1" x14ac:dyDescent="0.25"/>
    <row r="84" spans="2:12" ht="48" customHeight="1" x14ac:dyDescent="0.25"/>
    <row r="85" spans="2:12" ht="48" customHeight="1" thickBot="1" x14ac:dyDescent="0.3"/>
    <row r="86" spans="2:12" ht="33.6" customHeight="1" thickTop="1" thickBot="1" x14ac:dyDescent="0.3">
      <c r="B86" s="268" t="s">
        <v>401</v>
      </c>
      <c r="C86" s="269"/>
      <c r="D86" s="269"/>
      <c r="E86" s="269"/>
      <c r="F86" s="270"/>
      <c r="G86" s="123">
        <f>G81+G80</f>
        <v>1000</v>
      </c>
    </row>
    <row r="87" spans="2:12" ht="19.5" customHeight="1" thickTop="1" x14ac:dyDescent="0.25">
      <c r="D87" s="265" t="s">
        <v>135</v>
      </c>
      <c r="E87" s="265"/>
      <c r="F87" s="266"/>
      <c r="G87" s="113">
        <v>19.940000000000001</v>
      </c>
    </row>
    <row r="88" spans="2:12" ht="14.45" customHeight="1" x14ac:dyDescent="0.25">
      <c r="E88" s="14"/>
      <c r="F88" s="15"/>
      <c r="G88" s="15"/>
    </row>
    <row r="89" spans="2:12" ht="18.75" hidden="1" x14ac:dyDescent="0.3">
      <c r="E89" s="32" t="s">
        <v>113</v>
      </c>
    </row>
    <row r="90" spans="2:12" ht="23.45" hidden="1" customHeight="1" x14ac:dyDescent="0.35">
      <c r="D90" s="202" t="s">
        <v>114</v>
      </c>
      <c r="E90" s="202"/>
      <c r="F90" s="20"/>
      <c r="G90" s="74">
        <v>100</v>
      </c>
    </row>
    <row r="91" spans="2:12" ht="23.25" hidden="1" x14ac:dyDescent="0.35">
      <c r="C91" s="253" t="s">
        <v>402</v>
      </c>
      <c r="D91" s="253"/>
      <c r="E91" s="253"/>
      <c r="F91" s="20"/>
      <c r="G91" s="74">
        <v>100</v>
      </c>
    </row>
    <row r="93" spans="2:12" ht="23.25" x14ac:dyDescent="0.35">
      <c r="D93" s="195" t="s">
        <v>115</v>
      </c>
      <c r="E93" s="195"/>
      <c r="F93" s="27"/>
      <c r="G93" s="28">
        <f>G86*G87*G91%</f>
        <v>19940</v>
      </c>
    </row>
    <row r="94" spans="2:12" ht="23.25" x14ac:dyDescent="0.35">
      <c r="D94" s="195" t="s">
        <v>116</v>
      </c>
      <c r="E94" s="195"/>
      <c r="F94" s="27"/>
      <c r="G94" s="28">
        <f>G93/12</f>
        <v>1661.6666666666667</v>
      </c>
    </row>
    <row r="96" spans="2:12" ht="23.25" x14ac:dyDescent="0.35">
      <c r="C96" s="272" t="s">
        <v>408</v>
      </c>
      <c r="D96" s="272"/>
      <c r="E96" s="272"/>
      <c r="G96" s="75">
        <v>1</v>
      </c>
    </row>
    <row r="98" spans="2:7" ht="18.95" customHeight="1" x14ac:dyDescent="0.35">
      <c r="C98" s="205" t="s">
        <v>132</v>
      </c>
      <c r="D98" s="205"/>
      <c r="E98" s="205"/>
      <c r="F98" s="27"/>
      <c r="G98" s="28">
        <f>G93*G96</f>
        <v>19940</v>
      </c>
    </row>
    <row r="99" spans="2:7" ht="18.95" customHeight="1" x14ac:dyDescent="0.35">
      <c r="C99" s="205" t="s">
        <v>133</v>
      </c>
      <c r="D99" s="205"/>
      <c r="E99" s="205"/>
      <c r="F99" s="27"/>
      <c r="G99" s="28">
        <f>G98/12</f>
        <v>1661.6666666666667</v>
      </c>
    </row>
    <row r="101" spans="2:7" ht="23.25" x14ac:dyDescent="0.35">
      <c r="D101" s="206" t="s">
        <v>131</v>
      </c>
      <c r="E101" s="206"/>
      <c r="G101" s="75">
        <v>0.5</v>
      </c>
    </row>
    <row r="103" spans="2:7" ht="23.25" x14ac:dyDescent="0.35">
      <c r="B103" s="205" t="s">
        <v>134</v>
      </c>
      <c r="C103" s="205"/>
      <c r="D103" s="205"/>
      <c r="E103" s="205"/>
      <c r="F103" s="27"/>
      <c r="G103" s="28">
        <f>G98*G101</f>
        <v>9970</v>
      </c>
    </row>
    <row r="104" spans="2:7" ht="23.25" x14ac:dyDescent="0.35">
      <c r="B104" s="205" t="s">
        <v>403</v>
      </c>
      <c r="C104" s="205"/>
      <c r="D104" s="205"/>
      <c r="E104" s="205"/>
      <c r="F104" s="27"/>
      <c r="G104" s="28">
        <f>G103/12</f>
        <v>830.83333333333337</v>
      </c>
    </row>
    <row r="106" spans="2:7" ht="14.45" customHeight="1" x14ac:dyDescent="0.25">
      <c r="B106" s="77" t="s">
        <v>266</v>
      </c>
      <c r="C106" s="271"/>
      <c r="D106" s="271"/>
      <c r="E106" s="271"/>
      <c r="F106" s="271"/>
      <c r="G106"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D101:E101"/>
    <mergeCell ref="B103:E103"/>
    <mergeCell ref="B104:E104"/>
    <mergeCell ref="C106:G106"/>
    <mergeCell ref="D93:E93"/>
    <mergeCell ref="D94:E94"/>
    <mergeCell ref="C96:E96"/>
    <mergeCell ref="C98:E98"/>
    <mergeCell ref="C99:E99"/>
    <mergeCell ref="B68:C68"/>
    <mergeCell ref="B69:C69"/>
    <mergeCell ref="E69:F69"/>
    <mergeCell ref="E71:F71"/>
    <mergeCell ref="E73:F73"/>
    <mergeCell ref="C32:F32"/>
    <mergeCell ref="C49:F49"/>
    <mergeCell ref="H24:H27"/>
    <mergeCell ref="B26:E26"/>
    <mergeCell ref="B28:E28"/>
    <mergeCell ref="B43:E43"/>
    <mergeCell ref="F46:F48"/>
    <mergeCell ref="G46:G48"/>
    <mergeCell ref="H46:H48"/>
    <mergeCell ref="C1:H1"/>
    <mergeCell ref="A3:H3"/>
    <mergeCell ref="A4:H4"/>
    <mergeCell ref="A5:H5"/>
    <mergeCell ref="A9:A12"/>
    <mergeCell ref="B9:E10"/>
    <mergeCell ref="F9:G12"/>
    <mergeCell ref="H9:H12"/>
    <mergeCell ref="B11:E11"/>
    <mergeCell ref="B13:E13"/>
    <mergeCell ref="C14:C15"/>
    <mergeCell ref="A24:A27"/>
    <mergeCell ref="B24:E25"/>
    <mergeCell ref="F24:G27"/>
    <mergeCell ref="C17:F17"/>
    <mergeCell ref="A39:A42"/>
    <mergeCell ref="B39:E40"/>
    <mergeCell ref="F39:G42"/>
    <mergeCell ref="H39:H42"/>
    <mergeCell ref="B41:E41"/>
    <mergeCell ref="A46:A48"/>
    <mergeCell ref="B46:B48"/>
    <mergeCell ref="C46:C48"/>
    <mergeCell ref="D46:D48"/>
    <mergeCell ref="E46:E48"/>
    <mergeCell ref="E57:F58"/>
    <mergeCell ref="G57:G58"/>
    <mergeCell ref="E74:F74"/>
    <mergeCell ref="M57:M58"/>
    <mergeCell ref="D60:E60"/>
    <mergeCell ref="E70:F70"/>
    <mergeCell ref="E72:F72"/>
    <mergeCell ref="D90:E90"/>
    <mergeCell ref="C91:E91"/>
    <mergeCell ref="B79:G79"/>
    <mergeCell ref="E81:F82"/>
    <mergeCell ref="G81:G82"/>
    <mergeCell ref="B86:F86"/>
    <mergeCell ref="D87:F87"/>
  </mergeCells>
  <conditionalFormatting sqref="B2 D37">
    <cfRule type="expression" dxfId="1634" priority="23">
      <formula>#REF!=#REF!</formula>
    </cfRule>
  </conditionalFormatting>
  <conditionalFormatting sqref="B13 F13">
    <cfRule type="expression" dxfId="1633" priority="17">
      <formula>$G$13=$F$13</formula>
    </cfRule>
  </conditionalFormatting>
  <conditionalFormatting sqref="B28">
    <cfRule type="expression" dxfId="1632" priority="7">
      <formula>$G$13=$F$13</formula>
    </cfRule>
  </conditionalFormatting>
  <conditionalFormatting sqref="B43">
    <cfRule type="expression" dxfId="1631" priority="6">
      <formula>$G$13=$F$13</formula>
    </cfRule>
  </conditionalFormatting>
  <conditionalFormatting sqref="C14 D15:F15">
    <cfRule type="expression" dxfId="1630" priority="21">
      <formula>$G$15=$F$15</formula>
    </cfRule>
  </conditionalFormatting>
  <conditionalFormatting sqref="C82">
    <cfRule type="expression" dxfId="1629" priority="1">
      <formula>$L81&gt;1</formula>
    </cfRule>
    <cfRule type="expression" dxfId="1628" priority="3">
      <formula>$L81&lt;1</formula>
    </cfRule>
  </conditionalFormatting>
  <conditionalFormatting sqref="C14:F14">
    <cfRule type="expression" dxfId="1627" priority="22">
      <formula>$G$14=$F$14</formula>
    </cfRule>
  </conditionalFormatting>
  <conditionalFormatting sqref="C16:F16">
    <cfRule type="expression" dxfId="1626" priority="20">
      <formula>$G$16=$F$16</formula>
    </cfRule>
  </conditionalFormatting>
  <conditionalFormatting sqref="C29:F29">
    <cfRule type="expression" dxfId="1625" priority="14">
      <formula>$G$29=$F$29</formula>
    </cfRule>
  </conditionalFormatting>
  <conditionalFormatting sqref="C30:F30">
    <cfRule type="expression" dxfId="1624" priority="13">
      <formula>$G$30=$F$30</formula>
    </cfRule>
  </conditionalFormatting>
  <conditionalFormatting sqref="C31:F31">
    <cfRule type="expression" dxfId="1623" priority="12">
      <formula>$G$31=$F$31</formula>
    </cfRule>
  </conditionalFormatting>
  <conditionalFormatting sqref="C44:F44">
    <cfRule type="expression" dxfId="1622" priority="10">
      <formula>$G$44=$F$44</formula>
    </cfRule>
  </conditionalFormatting>
  <conditionalFormatting sqref="C45:F45">
    <cfRule type="expression" dxfId="1621" priority="9">
      <formula>$G$45=$F$45</formula>
    </cfRule>
  </conditionalFormatting>
  <conditionalFormatting sqref="C46:F48">
    <cfRule type="expression" dxfId="1620" priority="8">
      <formula>$G$46=$F$46</formula>
    </cfRule>
  </conditionalFormatting>
  <conditionalFormatting sqref="E81 G81">
    <cfRule type="expression" dxfId="1619" priority="2">
      <formula>$L81&lt;1</formula>
    </cfRule>
    <cfRule type="expression" dxfId="1618" priority="4">
      <formula>$L81&gt;1</formula>
    </cfRule>
  </conditionalFormatting>
  <conditionalFormatting sqref="F28">
    <cfRule type="expression" dxfId="1617" priority="15">
      <formula>$G$28=$F$28</formula>
    </cfRule>
  </conditionalFormatting>
  <conditionalFormatting sqref="F43">
    <cfRule type="expression" dxfId="1616" priority="11">
      <formula>$G$43=$F$43</formula>
    </cfRule>
  </conditionalFormatting>
  <conditionalFormatting sqref="G57">
    <cfRule type="expression" dxfId="1615" priority="19">
      <formula>$G$57&gt;11</formula>
    </cfRule>
  </conditionalFormatting>
  <conditionalFormatting sqref="G57:G58">
    <cfRule type="expression" dxfId="1614" priority="16">
      <formula>$G$57&lt;5</formula>
    </cfRule>
  </conditionalFormatting>
  <conditionalFormatting sqref="M57:M58">
    <cfRule type="expression" dxfId="1613" priority="18">
      <formula>$H$16&gt;150</formula>
    </cfRule>
  </conditionalFormatting>
  <hyperlinks>
    <hyperlink ref="B6" location="'TABLE DES MATIERES'!A1" display="Retour à l'index" xr:uid="{05104459-4F39-41E4-9D1D-5524A0AEA23C}"/>
    <hyperlink ref="B106" location="'TABLE DES MATIERES'!A1" display="Retour à l'index" xr:uid="{9E5D7905-D443-4DBE-9808-314ECCBD63F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A632-19B8-4CE9-A44B-1A7DB3C8BB3D}">
  <sheetPr codeName="Feuil50"/>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307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VLOOKUP(G97,Tableau14672345[],3)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E110:F110"/>
    <mergeCell ref="E111:F111"/>
    <mergeCell ref="D127:E127"/>
    <mergeCell ref="D97:E97"/>
    <mergeCell ref="E107:F107"/>
    <mergeCell ref="E109:F109"/>
    <mergeCell ref="B116:G116"/>
    <mergeCell ref="E118:F119"/>
    <mergeCell ref="G118:G119"/>
    <mergeCell ref="B123:F123"/>
    <mergeCell ref="D124:F124"/>
    <mergeCell ref="B105:C105"/>
    <mergeCell ref="B106:C106"/>
    <mergeCell ref="E106:F106"/>
    <mergeCell ref="E108:F108"/>
  </mergeCells>
  <conditionalFormatting sqref="B2">
    <cfRule type="expression" dxfId="1612" priority="22">
      <formula>$G$60=$F$60</formula>
    </cfRule>
  </conditionalFormatting>
  <conditionalFormatting sqref="B13">
    <cfRule type="expression" dxfId="1611" priority="21">
      <formula>#REF!=#REF!</formula>
    </cfRule>
  </conditionalFormatting>
  <conditionalFormatting sqref="B27">
    <cfRule type="expression" dxfId="1610" priority="20">
      <formula>#REF!=#REF!</formula>
    </cfRule>
  </conditionalFormatting>
  <conditionalFormatting sqref="B42">
    <cfRule type="expression" dxfId="1609" priority="18">
      <formula>#REF!=#REF!</formula>
    </cfRule>
  </conditionalFormatting>
  <conditionalFormatting sqref="B59">
    <cfRule type="expression" dxfId="1608" priority="17">
      <formula>#REF!=#REF!</formula>
    </cfRule>
  </conditionalFormatting>
  <conditionalFormatting sqref="B75">
    <cfRule type="expression" dxfId="1607" priority="19">
      <formula>#REF!=#REF!</formula>
    </cfRule>
  </conditionalFormatting>
  <conditionalFormatting sqref="B76 C77:F77">
    <cfRule type="expression" dxfId="1606" priority="14">
      <formula>$G$77=$F$77</formula>
    </cfRule>
  </conditionalFormatting>
  <conditionalFormatting sqref="B76:E76">
    <cfRule type="expression" dxfId="1605" priority="15">
      <formula>$G$76=$F$76</formula>
    </cfRule>
  </conditionalFormatting>
  <conditionalFormatting sqref="B13:F13">
    <cfRule type="expression" dxfId="1604" priority="39">
      <formula>$G$13=$F$13</formula>
    </cfRule>
  </conditionalFormatting>
  <conditionalFormatting sqref="B14:F14">
    <cfRule type="expression" dxfId="1603" priority="38">
      <formula>$G$14=$F$14</formula>
    </cfRule>
  </conditionalFormatting>
  <conditionalFormatting sqref="B27:F27">
    <cfRule type="expression" dxfId="1602" priority="5">
      <formula>$G$27=$F$27</formula>
    </cfRule>
  </conditionalFormatting>
  <conditionalFormatting sqref="B42:F42">
    <cfRule type="expression" dxfId="1601" priority="32">
      <formula>$G$42=$F$42</formula>
    </cfRule>
  </conditionalFormatting>
  <conditionalFormatting sqref="B75:F75">
    <cfRule type="expression" dxfId="1600" priority="16">
      <formula>$G$75=$F$75</formula>
    </cfRule>
  </conditionalFormatting>
  <conditionalFormatting sqref="B78:F78">
    <cfRule type="expression" dxfId="1599" priority="13">
      <formula>$G$78=$F$78</formula>
    </cfRule>
  </conditionalFormatting>
  <conditionalFormatting sqref="C28 D29:F29">
    <cfRule type="expression" dxfId="1598" priority="34">
      <formula>$G$29=$F$29</formula>
    </cfRule>
  </conditionalFormatting>
  <conditionalFormatting sqref="C119">
    <cfRule type="expression" dxfId="1597" priority="1">
      <formula>$L118&gt;1</formula>
    </cfRule>
    <cfRule type="expression" dxfId="1596" priority="3">
      <formula>$L118&lt;1</formula>
    </cfRule>
  </conditionalFormatting>
  <conditionalFormatting sqref="C16:F16">
    <cfRule type="expression" dxfId="1595" priority="36">
      <formula>$G$16=$F$16</formula>
    </cfRule>
  </conditionalFormatting>
  <conditionalFormatting sqref="C28:F28">
    <cfRule type="expression" dxfId="1594" priority="35">
      <formula>$G$28=$F$28</formula>
    </cfRule>
  </conditionalFormatting>
  <conditionalFormatting sqref="C30:F30">
    <cfRule type="expression" dxfId="1593" priority="33">
      <formula>$G$30=$F$30</formula>
    </cfRule>
  </conditionalFormatting>
  <conditionalFormatting sqref="C43:F43">
    <cfRule type="expression" dxfId="1592" priority="31">
      <formula>$G$43=$F$43</formula>
    </cfRule>
  </conditionalFormatting>
  <conditionalFormatting sqref="C44:F44">
    <cfRule type="expression" dxfId="1591" priority="30">
      <formula>$G$44=$F$44</formula>
    </cfRule>
  </conditionalFormatting>
  <conditionalFormatting sqref="C45:F45">
    <cfRule type="expression" dxfId="1590" priority="29">
      <formula>$G$45=$F$45</formula>
    </cfRule>
  </conditionalFormatting>
  <conditionalFormatting sqref="D22">
    <cfRule type="expression" dxfId="1589" priority="23">
      <formula>$G$60=$F$60</formula>
    </cfRule>
  </conditionalFormatting>
  <conditionalFormatting sqref="D33">
    <cfRule type="expression" dxfId="1588" priority="24">
      <formula>$G$60=$F$60</formula>
    </cfRule>
  </conditionalFormatting>
  <conditionalFormatting sqref="D86">
    <cfRule type="expression" dxfId="1587" priority="11">
      <formula>$G$88=$F$88</formula>
    </cfRule>
    <cfRule type="expression" dxfId="1586" priority="12">
      <formula>$G$87=$F$87</formula>
    </cfRule>
  </conditionalFormatting>
  <conditionalFormatting sqref="D60:F60">
    <cfRule type="expression" dxfId="1585" priority="27">
      <formula>$G$60=$F$60</formula>
    </cfRule>
  </conditionalFormatting>
  <conditionalFormatting sqref="D61:F61">
    <cfRule type="expression" dxfId="1584" priority="26">
      <formula>$G$61=$F$61</formula>
    </cfRule>
  </conditionalFormatting>
  <conditionalFormatting sqref="D62:F62">
    <cfRule type="expression" dxfId="1583" priority="25">
      <formula>$G$62=$F$62</formula>
    </cfRule>
  </conditionalFormatting>
  <conditionalFormatting sqref="D85:F85">
    <cfRule type="expression" dxfId="1582" priority="10">
      <formula>$G$85=$F$85</formula>
    </cfRule>
  </conditionalFormatting>
  <conditionalFormatting sqref="D86:F86">
    <cfRule type="expression" dxfId="1581" priority="9">
      <formula>$G$86=$F$86</formula>
    </cfRule>
  </conditionalFormatting>
  <conditionalFormatting sqref="D89:F89">
    <cfRule type="expression" dxfId="1580" priority="6">
      <formula>$G$89=$F$89</formula>
    </cfRule>
  </conditionalFormatting>
  <conditionalFormatting sqref="E14 C15:D15 F15">
    <cfRule type="expression" dxfId="1579" priority="37">
      <formula>$G$15=$F$15</formula>
    </cfRule>
  </conditionalFormatting>
  <conditionalFormatting sqref="E118 G118">
    <cfRule type="expression" dxfId="1578" priority="4">
      <formula>$L118&gt;1</formula>
    </cfRule>
    <cfRule type="expression" dxfId="1577" priority="2">
      <formula>$L118&lt;1</formula>
    </cfRule>
  </conditionalFormatting>
  <conditionalFormatting sqref="E87:F87">
    <cfRule type="expression" dxfId="1576" priority="8">
      <formula>$G$87=$F$87</formula>
    </cfRule>
  </conditionalFormatting>
  <conditionalFormatting sqref="E88:F88">
    <cfRule type="expression" dxfId="1575" priority="7">
      <formula>$G$88=$F$88</formula>
    </cfRule>
  </conditionalFormatting>
  <conditionalFormatting sqref="F59">
    <cfRule type="expression" dxfId="1574" priority="28">
      <formula>$G$59=$F$59</formula>
    </cfRule>
  </conditionalFormatting>
  <conditionalFormatting sqref="G94">
    <cfRule type="expression" dxfId="1573" priority="42">
      <formula>$G$94&gt;11</formula>
    </cfRule>
  </conditionalFormatting>
  <conditionalFormatting sqref="G94:G95">
    <cfRule type="expression" dxfId="1572" priority="40">
      <formula>$G$94&lt;5</formula>
    </cfRule>
  </conditionalFormatting>
  <conditionalFormatting sqref="M94:M95">
    <cfRule type="expression" dxfId="1571" priority="41">
      <formula>#REF!&gt;150</formula>
    </cfRule>
  </conditionalFormatting>
  <hyperlinks>
    <hyperlink ref="B143" location="'TABLE DES MATIERES'!A1" display="Retour à l'index" xr:uid="{CA46F0AC-98FF-45DB-A389-AC247377CDEB}"/>
    <hyperlink ref="B6" location="'TABLE DES MATIERES'!A1" display="Retour à l'index" xr:uid="{A8447B78-DCD1-4017-BDE3-36A4614857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EEF2-C305-4237-B9E2-1259DB7EFAD6}">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383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VLOOKUP(G97,Tableau14672395[],3)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570" priority="22">
      <formula>$G$60=$F$60</formula>
    </cfRule>
  </conditionalFormatting>
  <conditionalFormatting sqref="B13">
    <cfRule type="expression" dxfId="1569" priority="21">
      <formula>#REF!=#REF!</formula>
    </cfRule>
  </conditionalFormatting>
  <conditionalFormatting sqref="B27">
    <cfRule type="expression" dxfId="1568" priority="20">
      <formula>#REF!=#REF!</formula>
    </cfRule>
  </conditionalFormatting>
  <conditionalFormatting sqref="B42">
    <cfRule type="expression" dxfId="1567" priority="18">
      <formula>#REF!=#REF!</formula>
    </cfRule>
  </conditionalFormatting>
  <conditionalFormatting sqref="B59">
    <cfRule type="expression" dxfId="1566" priority="17">
      <formula>#REF!=#REF!</formula>
    </cfRule>
  </conditionalFormatting>
  <conditionalFormatting sqref="B75">
    <cfRule type="expression" dxfId="1565" priority="19">
      <formula>#REF!=#REF!</formula>
    </cfRule>
  </conditionalFormatting>
  <conditionalFormatting sqref="B76 C77:F77">
    <cfRule type="expression" dxfId="1564" priority="14">
      <formula>$G$77=$F$77</formula>
    </cfRule>
  </conditionalFormatting>
  <conditionalFormatting sqref="B76:E76">
    <cfRule type="expression" dxfId="1563" priority="15">
      <formula>$G$76=$F$76</formula>
    </cfRule>
  </conditionalFormatting>
  <conditionalFormatting sqref="B13:F13">
    <cfRule type="expression" dxfId="1562" priority="39">
      <formula>$G$13=$F$13</formula>
    </cfRule>
  </conditionalFormatting>
  <conditionalFormatting sqref="B14:F14">
    <cfRule type="expression" dxfId="1561" priority="38">
      <formula>$G$14=$F$14</formula>
    </cfRule>
  </conditionalFormatting>
  <conditionalFormatting sqref="B27:F27">
    <cfRule type="expression" dxfId="1560" priority="5">
      <formula>$G$27=$F$27</formula>
    </cfRule>
  </conditionalFormatting>
  <conditionalFormatting sqref="B42:F42">
    <cfRule type="expression" dxfId="1559" priority="32">
      <formula>$G$42=$F$42</formula>
    </cfRule>
  </conditionalFormatting>
  <conditionalFormatting sqref="B59:F59">
    <cfRule type="expression" dxfId="1558" priority="28">
      <formula>$G$59=$F$59</formula>
    </cfRule>
  </conditionalFormatting>
  <conditionalFormatting sqref="B75:F75">
    <cfRule type="expression" dxfId="1557" priority="16">
      <formula>$G$75=$F$75</formula>
    </cfRule>
  </conditionalFormatting>
  <conditionalFormatting sqref="B78:F78">
    <cfRule type="expression" dxfId="1556" priority="13">
      <formula>$G$78=$F$78</formula>
    </cfRule>
  </conditionalFormatting>
  <conditionalFormatting sqref="C28 D29:F29">
    <cfRule type="expression" dxfId="1555" priority="34">
      <formula>$G$29=$F$29</formula>
    </cfRule>
  </conditionalFormatting>
  <conditionalFormatting sqref="C119">
    <cfRule type="expression" dxfId="1554" priority="1">
      <formula>$L118&gt;1</formula>
    </cfRule>
    <cfRule type="expression" dxfId="1553" priority="3">
      <formula>$L118&lt;1</formula>
    </cfRule>
  </conditionalFormatting>
  <conditionalFormatting sqref="C16:F16">
    <cfRule type="expression" dxfId="1552" priority="36">
      <formula>$G$16=$F$16</formula>
    </cfRule>
  </conditionalFormatting>
  <conditionalFormatting sqref="C28:F28">
    <cfRule type="expression" dxfId="1551" priority="35">
      <formula>$G$28=$F$28</formula>
    </cfRule>
  </conditionalFormatting>
  <conditionalFormatting sqref="C30:F30">
    <cfRule type="expression" dxfId="1550" priority="33">
      <formula>$G$30=$F$30</formula>
    </cfRule>
  </conditionalFormatting>
  <conditionalFormatting sqref="C43:F43">
    <cfRule type="expression" dxfId="1549" priority="31">
      <formula>$G$43=$F$43</formula>
    </cfRule>
  </conditionalFormatting>
  <conditionalFormatting sqref="C44:F44">
    <cfRule type="expression" dxfId="1548" priority="30">
      <formula>$G$44=$F$44</formula>
    </cfRule>
  </conditionalFormatting>
  <conditionalFormatting sqref="C45:F45">
    <cfRule type="expression" dxfId="1547" priority="29">
      <formula>$G$45=$F$45</formula>
    </cfRule>
  </conditionalFormatting>
  <conditionalFormatting sqref="D22">
    <cfRule type="expression" dxfId="1546" priority="23">
      <formula>$G$60=$F$60</formula>
    </cfRule>
  </conditionalFormatting>
  <conditionalFormatting sqref="D33">
    <cfRule type="expression" dxfId="1545" priority="24">
      <formula>$G$60=$F$60</formula>
    </cfRule>
  </conditionalFormatting>
  <conditionalFormatting sqref="D86">
    <cfRule type="expression" dxfId="1544" priority="12">
      <formula>$G$87=$F$87</formula>
    </cfRule>
    <cfRule type="expression" dxfId="1543" priority="11">
      <formula>$G$88=$F$88</formula>
    </cfRule>
  </conditionalFormatting>
  <conditionalFormatting sqref="D60:F60">
    <cfRule type="expression" dxfId="1542" priority="27">
      <formula>$G$60=$F$60</formula>
    </cfRule>
  </conditionalFormatting>
  <conditionalFormatting sqref="D61:F61">
    <cfRule type="expression" dxfId="1541" priority="26">
      <formula>$G$61=$F$61</formula>
    </cfRule>
  </conditionalFormatting>
  <conditionalFormatting sqref="D62:F62">
    <cfRule type="expression" dxfId="1540" priority="25">
      <formula>$G$62=$F$62</formula>
    </cfRule>
  </conditionalFormatting>
  <conditionalFormatting sqref="D85:F85">
    <cfRule type="expression" dxfId="1539" priority="10">
      <formula>$G$85=$F$85</formula>
    </cfRule>
  </conditionalFormatting>
  <conditionalFormatting sqref="D86:F86">
    <cfRule type="expression" dxfId="1538" priority="9">
      <formula>$G$86=$F$86</formula>
    </cfRule>
  </conditionalFormatting>
  <conditionalFormatting sqref="D89:F89">
    <cfRule type="expression" dxfId="1537" priority="6">
      <formula>$G$89=$F$89</formula>
    </cfRule>
  </conditionalFormatting>
  <conditionalFormatting sqref="E14 C15:D15 F15">
    <cfRule type="expression" dxfId="1536" priority="37">
      <formula>$G$15=$F$15</formula>
    </cfRule>
  </conditionalFormatting>
  <conditionalFormatting sqref="E118 G118">
    <cfRule type="expression" dxfId="1535" priority="4">
      <formula>$L118&gt;1</formula>
    </cfRule>
    <cfRule type="expression" dxfId="1534" priority="2">
      <formula>$L118&lt;1</formula>
    </cfRule>
  </conditionalFormatting>
  <conditionalFormatting sqref="E87:F87">
    <cfRule type="expression" dxfId="1533" priority="8">
      <formula>$G$87=$F$87</formula>
    </cfRule>
  </conditionalFormatting>
  <conditionalFormatting sqref="E88:F88">
    <cfRule type="expression" dxfId="1532" priority="7">
      <formula>$G$88=$F$88</formula>
    </cfRule>
  </conditionalFormatting>
  <conditionalFormatting sqref="G94">
    <cfRule type="expression" dxfId="1531" priority="42">
      <formula>$G$94&gt;11</formula>
    </cfRule>
  </conditionalFormatting>
  <conditionalFormatting sqref="G94:G95">
    <cfRule type="expression" dxfId="1530" priority="40">
      <formula>$G$94&lt;5</formula>
    </cfRule>
  </conditionalFormatting>
  <conditionalFormatting sqref="M94:M95">
    <cfRule type="expression" dxfId="1529" priority="41">
      <formula>#REF!&gt;150</formula>
    </cfRule>
  </conditionalFormatting>
  <hyperlinks>
    <hyperlink ref="B143" location="'TABLE DES MATIERES'!A1" display="Retour à l'index" xr:uid="{CA9A9C0D-0A58-4B41-84A2-1187F7B4099D}"/>
    <hyperlink ref="B6" location="'TABLE DES MATIERES'!A1" display="Retour à l'index" xr:uid="{05BD7481-A475-495B-BCDF-53D61D786D2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61FE-E2F0-4669-9FFC-0552C70D24A9}">
  <sheetPr codeName="Feuil62"/>
  <dimension ref="A1:M550"/>
  <sheetViews>
    <sheetView zoomScale="84" zoomScaleNormal="84" workbookViewId="0">
      <selection activeCell="C15" sqref="C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hidden="1"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VLOOKUP(G97,Tableau14672357[],3)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E118:F119"/>
    <mergeCell ref="G118:G119"/>
    <mergeCell ref="B123:F123"/>
    <mergeCell ref="D124:F124"/>
    <mergeCell ref="D127:E127"/>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1528" priority="22">
      <formula>$G$60=$F$60</formula>
    </cfRule>
  </conditionalFormatting>
  <conditionalFormatting sqref="B13">
    <cfRule type="expression" dxfId="1527" priority="21">
      <formula>#REF!=#REF!</formula>
    </cfRule>
  </conditionalFormatting>
  <conditionalFormatting sqref="B27">
    <cfRule type="expression" dxfId="1526" priority="20">
      <formula>#REF!=#REF!</formula>
    </cfRule>
  </conditionalFormatting>
  <conditionalFormatting sqref="B42">
    <cfRule type="expression" dxfId="1525" priority="18">
      <formula>#REF!=#REF!</formula>
    </cfRule>
  </conditionalFormatting>
  <conditionalFormatting sqref="B59">
    <cfRule type="expression" dxfId="1524" priority="17">
      <formula>#REF!=#REF!</formula>
    </cfRule>
  </conditionalFormatting>
  <conditionalFormatting sqref="B75">
    <cfRule type="expression" dxfId="1523" priority="19">
      <formula>#REF!=#REF!</formula>
    </cfRule>
  </conditionalFormatting>
  <conditionalFormatting sqref="B76 C77:F77">
    <cfRule type="expression" dxfId="1522" priority="14">
      <formula>$G$77=$F$77</formula>
    </cfRule>
  </conditionalFormatting>
  <conditionalFormatting sqref="B76:E76">
    <cfRule type="expression" dxfId="1521" priority="15">
      <formula>$G$76=$F$76</formula>
    </cfRule>
  </conditionalFormatting>
  <conditionalFormatting sqref="B13:F13">
    <cfRule type="expression" dxfId="1520" priority="39">
      <formula>$G$13=$F$13</formula>
    </cfRule>
  </conditionalFormatting>
  <conditionalFormatting sqref="B14:F14">
    <cfRule type="expression" dxfId="1519" priority="38">
      <formula>$G$14=$F$14</formula>
    </cfRule>
  </conditionalFormatting>
  <conditionalFormatting sqref="B27:F27">
    <cfRule type="expression" dxfId="1518" priority="5">
      <formula>$G$27=$F$27</formula>
    </cfRule>
  </conditionalFormatting>
  <conditionalFormatting sqref="B42:F42">
    <cfRule type="expression" dxfId="1517" priority="32">
      <formula>$G$42=$F$42</formula>
    </cfRule>
  </conditionalFormatting>
  <conditionalFormatting sqref="B59:F59">
    <cfRule type="expression" dxfId="1516" priority="28">
      <formula>$G$59=$F$59</formula>
    </cfRule>
  </conditionalFormatting>
  <conditionalFormatting sqref="B75:F75">
    <cfRule type="expression" dxfId="1515" priority="16">
      <formula>$G$75=$F$75</formula>
    </cfRule>
  </conditionalFormatting>
  <conditionalFormatting sqref="B78:F78">
    <cfRule type="expression" dxfId="1514" priority="13">
      <formula>$G$78=$F$78</formula>
    </cfRule>
  </conditionalFormatting>
  <conditionalFormatting sqref="C28 D29:F29">
    <cfRule type="expression" dxfId="1513" priority="34">
      <formula>$G$29=$F$29</formula>
    </cfRule>
  </conditionalFormatting>
  <conditionalFormatting sqref="C119">
    <cfRule type="expression" dxfId="1512" priority="1">
      <formula>$L118&gt;1</formula>
    </cfRule>
    <cfRule type="expression" dxfId="1511" priority="3">
      <formula>$L118&lt;1</formula>
    </cfRule>
  </conditionalFormatting>
  <conditionalFormatting sqref="C16:F16">
    <cfRule type="expression" dxfId="1510" priority="36">
      <formula>$G$16=$F$16</formula>
    </cfRule>
  </conditionalFormatting>
  <conditionalFormatting sqref="C28:F28">
    <cfRule type="expression" dxfId="1509" priority="35">
      <formula>$G$28=$F$28</formula>
    </cfRule>
  </conditionalFormatting>
  <conditionalFormatting sqref="C30:F30">
    <cfRule type="expression" dxfId="1508" priority="33">
      <formula>$G$30=$F$30</formula>
    </cfRule>
  </conditionalFormatting>
  <conditionalFormatting sqref="C43:F43">
    <cfRule type="expression" dxfId="1507" priority="31">
      <formula>$G$43=$F$43</formula>
    </cfRule>
  </conditionalFormatting>
  <conditionalFormatting sqref="C44:F44">
    <cfRule type="expression" dxfId="1506" priority="30">
      <formula>$G$44=$F$44</formula>
    </cfRule>
  </conditionalFormatting>
  <conditionalFormatting sqref="C45:F45">
    <cfRule type="expression" dxfId="1505" priority="29">
      <formula>$G$45=$F$45</formula>
    </cfRule>
  </conditionalFormatting>
  <conditionalFormatting sqref="D22">
    <cfRule type="expression" dxfId="1504" priority="23">
      <formula>$G$60=$F$60</formula>
    </cfRule>
  </conditionalFormatting>
  <conditionalFormatting sqref="D33">
    <cfRule type="expression" dxfId="1503" priority="24">
      <formula>$G$60=$F$60</formula>
    </cfRule>
  </conditionalFormatting>
  <conditionalFormatting sqref="D86">
    <cfRule type="expression" dxfId="1502" priority="12">
      <formula>$G$87=$F$87</formula>
    </cfRule>
    <cfRule type="expression" dxfId="1501" priority="11">
      <formula>$G$88=$F$88</formula>
    </cfRule>
  </conditionalFormatting>
  <conditionalFormatting sqref="D60:F60">
    <cfRule type="expression" dxfId="1500" priority="27">
      <formula>$G$60=$F$60</formula>
    </cfRule>
  </conditionalFormatting>
  <conditionalFormatting sqref="D61:F61">
    <cfRule type="expression" dxfId="1499" priority="26">
      <formula>$G$61=$F$61</formula>
    </cfRule>
  </conditionalFormatting>
  <conditionalFormatting sqref="D62:F62">
    <cfRule type="expression" dxfId="1498" priority="25">
      <formula>$G$62=$F$62</formula>
    </cfRule>
  </conditionalFormatting>
  <conditionalFormatting sqref="D85:F85">
    <cfRule type="expression" dxfId="1497" priority="10">
      <formula>$G$85=$F$85</formula>
    </cfRule>
  </conditionalFormatting>
  <conditionalFormatting sqref="D86:F86">
    <cfRule type="expression" dxfId="1496" priority="9">
      <formula>$G$86=$F$86</formula>
    </cfRule>
  </conditionalFormatting>
  <conditionalFormatting sqref="D89:F89">
    <cfRule type="expression" dxfId="1495" priority="6">
      <formula>$G$89=$F$89</formula>
    </cfRule>
  </conditionalFormatting>
  <conditionalFormatting sqref="E14 C15:D15 F15">
    <cfRule type="expression" dxfId="1494" priority="37">
      <formula>$G$15=$F$15</formula>
    </cfRule>
  </conditionalFormatting>
  <conditionalFormatting sqref="E118 G118">
    <cfRule type="expression" dxfId="1493" priority="4">
      <formula>$L118&gt;1</formula>
    </cfRule>
    <cfRule type="expression" dxfId="1492" priority="2">
      <formula>$L118&lt;1</formula>
    </cfRule>
  </conditionalFormatting>
  <conditionalFormatting sqref="E87:F87">
    <cfRule type="expression" dxfId="1491" priority="8">
      <formula>$G$87=$F$87</formula>
    </cfRule>
  </conditionalFormatting>
  <conditionalFormatting sqref="E88:F88">
    <cfRule type="expression" dxfId="1490" priority="7">
      <formula>$G$88=$F$88</formula>
    </cfRule>
  </conditionalFormatting>
  <conditionalFormatting sqref="G94">
    <cfRule type="expression" dxfId="1489" priority="42">
      <formula>$G$94&gt;11</formula>
    </cfRule>
  </conditionalFormatting>
  <conditionalFormatting sqref="G94:G95">
    <cfRule type="expression" dxfId="1488" priority="40">
      <formula>$G$94&lt;5</formula>
    </cfRule>
  </conditionalFormatting>
  <conditionalFormatting sqref="M94:M95">
    <cfRule type="expression" dxfId="1487" priority="41">
      <formula>#REF!&gt;150</formula>
    </cfRule>
  </conditionalFormatting>
  <hyperlinks>
    <hyperlink ref="B143" location="'TABLE DES MATIERES'!A1" display="Retour à l'index" xr:uid="{A899A14A-4347-424F-A61B-1C204F26F806}"/>
    <hyperlink ref="B6" location="'TABLE DES MATIERES'!A1" display="Retour à l'index" xr:uid="{A8C9783B-0AE0-408C-804F-83F09E7E8AF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1FF2-BD52-4911-9058-FDDC1BE49AD9}">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VLOOKUP(G97,Tableau14672378[],3)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486" priority="22">
      <formula>$G$60=$F$60</formula>
    </cfRule>
  </conditionalFormatting>
  <conditionalFormatting sqref="B13">
    <cfRule type="expression" dxfId="1485" priority="21">
      <formula>#REF!=#REF!</formula>
    </cfRule>
  </conditionalFormatting>
  <conditionalFormatting sqref="B27">
    <cfRule type="expression" dxfId="1484" priority="20">
      <formula>#REF!=#REF!</formula>
    </cfRule>
  </conditionalFormatting>
  <conditionalFormatting sqref="B42">
    <cfRule type="expression" dxfId="1483" priority="18">
      <formula>#REF!=#REF!</formula>
    </cfRule>
  </conditionalFormatting>
  <conditionalFormatting sqref="B59">
    <cfRule type="expression" dxfId="1482" priority="17">
      <formula>#REF!=#REF!</formula>
    </cfRule>
  </conditionalFormatting>
  <conditionalFormatting sqref="B75">
    <cfRule type="expression" dxfId="1481" priority="19">
      <formula>#REF!=#REF!</formula>
    </cfRule>
  </conditionalFormatting>
  <conditionalFormatting sqref="B76 C77:F77">
    <cfRule type="expression" dxfId="1480" priority="14">
      <formula>$G$77=$F$77</formula>
    </cfRule>
  </conditionalFormatting>
  <conditionalFormatting sqref="B76:E76">
    <cfRule type="expression" dxfId="1479" priority="15">
      <formula>$G$76=$F$76</formula>
    </cfRule>
  </conditionalFormatting>
  <conditionalFormatting sqref="B13:F13">
    <cfRule type="expression" dxfId="1478" priority="39">
      <formula>$G$13=$F$13</formula>
    </cfRule>
  </conditionalFormatting>
  <conditionalFormatting sqref="B14:F14">
    <cfRule type="expression" dxfId="1477" priority="38">
      <formula>$G$14=$F$14</formula>
    </cfRule>
  </conditionalFormatting>
  <conditionalFormatting sqref="B27:F27">
    <cfRule type="expression" dxfId="1476" priority="5">
      <formula>$G$27=$F$27</formula>
    </cfRule>
  </conditionalFormatting>
  <conditionalFormatting sqref="B42:F42">
    <cfRule type="expression" dxfId="1475" priority="32">
      <formula>$G$42=$F$42</formula>
    </cfRule>
  </conditionalFormatting>
  <conditionalFormatting sqref="B59:F59">
    <cfRule type="expression" dxfId="1474" priority="28">
      <formula>$G$59=$F$59</formula>
    </cfRule>
  </conditionalFormatting>
  <conditionalFormatting sqref="B75:F75">
    <cfRule type="expression" dxfId="1473" priority="16">
      <formula>$G$75=$F$75</formula>
    </cfRule>
  </conditionalFormatting>
  <conditionalFormatting sqref="B78:F78">
    <cfRule type="expression" dxfId="1472" priority="13">
      <formula>$G$78=$F$78</formula>
    </cfRule>
  </conditionalFormatting>
  <conditionalFormatting sqref="C28 D29:F29">
    <cfRule type="expression" dxfId="1471" priority="34">
      <formula>$G$29=$F$29</formula>
    </cfRule>
  </conditionalFormatting>
  <conditionalFormatting sqref="C119">
    <cfRule type="expression" dxfId="1470" priority="1">
      <formula>$L118&gt;1</formula>
    </cfRule>
    <cfRule type="expression" dxfId="1469" priority="3">
      <formula>$L118&lt;1</formula>
    </cfRule>
  </conditionalFormatting>
  <conditionalFormatting sqref="C16:F16">
    <cfRule type="expression" dxfId="1468" priority="36">
      <formula>$G$16=$F$16</formula>
    </cfRule>
  </conditionalFormatting>
  <conditionalFormatting sqref="C28:F28">
    <cfRule type="expression" dxfId="1467" priority="35">
      <formula>$G$28=$F$28</formula>
    </cfRule>
  </conditionalFormatting>
  <conditionalFormatting sqref="C30:F30">
    <cfRule type="expression" dxfId="1466" priority="33">
      <formula>$G$30=$F$30</formula>
    </cfRule>
  </conditionalFormatting>
  <conditionalFormatting sqref="C43:F43">
    <cfRule type="expression" dxfId="1465" priority="31">
      <formula>$G$43=$F$43</formula>
    </cfRule>
  </conditionalFormatting>
  <conditionalFormatting sqref="C44:F44">
    <cfRule type="expression" dxfId="1464" priority="30">
      <formula>$G$44=$F$44</formula>
    </cfRule>
  </conditionalFormatting>
  <conditionalFormatting sqref="C45:F45">
    <cfRule type="expression" dxfId="1463" priority="29">
      <formula>$G$45=$F$45</formula>
    </cfRule>
  </conditionalFormatting>
  <conditionalFormatting sqref="D22">
    <cfRule type="expression" dxfId="1462" priority="23">
      <formula>$G$60=$F$60</formula>
    </cfRule>
  </conditionalFormatting>
  <conditionalFormatting sqref="D33">
    <cfRule type="expression" dxfId="1461" priority="24">
      <formula>$G$60=$F$60</formula>
    </cfRule>
  </conditionalFormatting>
  <conditionalFormatting sqref="D86">
    <cfRule type="expression" dxfId="1460" priority="12">
      <formula>$G$87=$F$87</formula>
    </cfRule>
    <cfRule type="expression" dxfId="1459" priority="11">
      <formula>$G$88=$F$88</formula>
    </cfRule>
  </conditionalFormatting>
  <conditionalFormatting sqref="D60:F60">
    <cfRule type="expression" dxfId="1458" priority="27">
      <formula>$G$60=$F$60</formula>
    </cfRule>
  </conditionalFormatting>
  <conditionalFormatting sqref="D61:F61">
    <cfRule type="expression" dxfId="1457" priority="26">
      <formula>$G$61=$F$61</formula>
    </cfRule>
  </conditionalFormatting>
  <conditionalFormatting sqref="D62:F62">
    <cfRule type="expression" dxfId="1456" priority="25">
      <formula>$G$62=$F$62</formula>
    </cfRule>
  </conditionalFormatting>
  <conditionalFormatting sqref="D85:F85">
    <cfRule type="expression" dxfId="1455" priority="10">
      <formula>$G$85=$F$85</formula>
    </cfRule>
  </conditionalFormatting>
  <conditionalFormatting sqref="D86:F86">
    <cfRule type="expression" dxfId="1454" priority="9">
      <formula>$G$86=$F$86</formula>
    </cfRule>
  </conditionalFormatting>
  <conditionalFormatting sqref="D89:F89">
    <cfRule type="expression" dxfId="1453" priority="6">
      <formula>$G$89=$F$89</formula>
    </cfRule>
  </conditionalFormatting>
  <conditionalFormatting sqref="E14 C15:D15 F15">
    <cfRule type="expression" dxfId="1452" priority="37">
      <formula>$G$15=$F$15</formula>
    </cfRule>
  </conditionalFormatting>
  <conditionalFormatting sqref="E118 G118">
    <cfRule type="expression" dxfId="1451" priority="4">
      <formula>$L118&gt;1</formula>
    </cfRule>
    <cfRule type="expression" dxfId="1450" priority="2">
      <formula>$L118&lt;1</formula>
    </cfRule>
  </conditionalFormatting>
  <conditionalFormatting sqref="E87:F87">
    <cfRule type="expression" dxfId="1449" priority="8">
      <formula>$G$87=$F$87</formula>
    </cfRule>
  </conditionalFormatting>
  <conditionalFormatting sqref="E88:F88">
    <cfRule type="expression" dxfId="1448" priority="7">
      <formula>$G$88=$F$88</formula>
    </cfRule>
  </conditionalFormatting>
  <conditionalFormatting sqref="G94">
    <cfRule type="expression" dxfId="1447" priority="42">
      <formula>$G$94&gt;11</formula>
    </cfRule>
  </conditionalFormatting>
  <conditionalFormatting sqref="G94:G95">
    <cfRule type="expression" dxfId="1446" priority="40">
      <formula>$G$94&lt;5</formula>
    </cfRule>
  </conditionalFormatting>
  <conditionalFormatting sqref="M94:M95">
    <cfRule type="expression" dxfId="1445" priority="41">
      <formula>#REF!&gt;150</formula>
    </cfRule>
  </conditionalFormatting>
  <hyperlinks>
    <hyperlink ref="B143" location="'TABLE DES MATIERES'!A1" display="Retour à l'index" xr:uid="{5404D86D-8082-4799-A660-9F8E420BC192}"/>
    <hyperlink ref="B6" location="'TABLE DES MATIERES'!A1" display="Retour à l'index" xr:uid="{4F476CA9-489B-4595-9541-A876F9184887}"/>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EB657-E4A6-431E-A965-AB9C2C5218E6}">
  <sheetPr codeName="Feuil58"/>
  <dimension ref="A1:M550"/>
  <sheetViews>
    <sheetView zoomScale="84" zoomScaleNormal="84" workbookViewId="0">
      <selection activeCell="A4" sqref="A4:H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3" spans="1:8" hidden="1" x14ac:dyDescent="0.25"/>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VLOOKUP(G97,Tableau14672353[],3)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144" spans="2:7" ht="18" x14ac:dyDescent="0.25">
      <c r="D144" s="125"/>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C136:E136"/>
    <mergeCell ref="D138:E138"/>
    <mergeCell ref="B140:E140"/>
    <mergeCell ref="B141:E141"/>
    <mergeCell ref="C143:G143"/>
    <mergeCell ref="C128:E128"/>
    <mergeCell ref="D130:E130"/>
    <mergeCell ref="D131:E131"/>
    <mergeCell ref="C133:E133"/>
    <mergeCell ref="C135:E135"/>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C17:F17"/>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B76:B77"/>
    <mergeCell ref="B84:F84"/>
    <mergeCell ref="D86:D88"/>
    <mergeCell ref="E94:F95"/>
    <mergeCell ref="E110:F110"/>
    <mergeCell ref="E111:F111"/>
    <mergeCell ref="D127:E127"/>
    <mergeCell ref="D97:E97"/>
    <mergeCell ref="E107:F107"/>
    <mergeCell ref="E109:F109"/>
    <mergeCell ref="B116:G116"/>
    <mergeCell ref="E118:F119"/>
    <mergeCell ref="G118:G119"/>
    <mergeCell ref="B123:F123"/>
    <mergeCell ref="D124:F124"/>
    <mergeCell ref="B105:C105"/>
    <mergeCell ref="B106:C106"/>
    <mergeCell ref="E106:F106"/>
    <mergeCell ref="E108:F108"/>
  </mergeCells>
  <conditionalFormatting sqref="B2">
    <cfRule type="expression" dxfId="1444" priority="22">
      <formula>$G$60=$F$60</formula>
    </cfRule>
  </conditionalFormatting>
  <conditionalFormatting sqref="B13">
    <cfRule type="expression" dxfId="1443" priority="21">
      <formula>#REF!=#REF!</formula>
    </cfRule>
  </conditionalFormatting>
  <conditionalFormatting sqref="B27">
    <cfRule type="expression" dxfId="1442" priority="20">
      <formula>#REF!=#REF!</formula>
    </cfRule>
  </conditionalFormatting>
  <conditionalFormatting sqref="B42">
    <cfRule type="expression" dxfId="1441" priority="18">
      <formula>#REF!=#REF!</formula>
    </cfRule>
  </conditionalFormatting>
  <conditionalFormatting sqref="B59">
    <cfRule type="expression" dxfId="1440" priority="17">
      <formula>#REF!=#REF!</formula>
    </cfRule>
  </conditionalFormatting>
  <conditionalFormatting sqref="B75">
    <cfRule type="expression" dxfId="1439" priority="19">
      <formula>#REF!=#REF!</formula>
    </cfRule>
  </conditionalFormatting>
  <conditionalFormatting sqref="B76 C77:F77">
    <cfRule type="expression" dxfId="1438" priority="14">
      <formula>$G$77=$F$77</formula>
    </cfRule>
  </conditionalFormatting>
  <conditionalFormatting sqref="B76:E76">
    <cfRule type="expression" dxfId="1437" priority="15">
      <formula>$G$76=$F$76</formula>
    </cfRule>
  </conditionalFormatting>
  <conditionalFormatting sqref="B13:F13">
    <cfRule type="expression" dxfId="1436" priority="39">
      <formula>$G$13=$F$13</formula>
    </cfRule>
  </conditionalFormatting>
  <conditionalFormatting sqref="B14:F14">
    <cfRule type="expression" dxfId="1435" priority="38">
      <formula>$G$14=$F$14</formula>
    </cfRule>
  </conditionalFormatting>
  <conditionalFormatting sqref="B27:F27">
    <cfRule type="expression" dxfId="1434" priority="5">
      <formula>$G$27=$F$27</formula>
    </cfRule>
  </conditionalFormatting>
  <conditionalFormatting sqref="B42:F42">
    <cfRule type="expression" dxfId="1433" priority="32">
      <formula>$G$42=$F$42</formula>
    </cfRule>
  </conditionalFormatting>
  <conditionalFormatting sqref="B75:F75">
    <cfRule type="expression" dxfId="1432" priority="16">
      <formula>$G$75=$F$75</formula>
    </cfRule>
  </conditionalFormatting>
  <conditionalFormatting sqref="B78:F78">
    <cfRule type="expression" dxfId="1431" priority="13">
      <formula>$G$78=$F$78</formula>
    </cfRule>
  </conditionalFormatting>
  <conditionalFormatting sqref="C28 D29:F29">
    <cfRule type="expression" dxfId="1430" priority="34">
      <formula>$G$29=$F$29</formula>
    </cfRule>
  </conditionalFormatting>
  <conditionalFormatting sqref="C119">
    <cfRule type="expression" dxfId="1429" priority="1">
      <formula>$L118&gt;1</formula>
    </cfRule>
    <cfRule type="expression" dxfId="1428" priority="3">
      <formula>$L118&lt;1</formula>
    </cfRule>
  </conditionalFormatting>
  <conditionalFormatting sqref="C16:F16">
    <cfRule type="expression" dxfId="1427" priority="36">
      <formula>$G$16=$F$16</formula>
    </cfRule>
  </conditionalFormatting>
  <conditionalFormatting sqref="C28:F28">
    <cfRule type="expression" dxfId="1426" priority="35">
      <formula>$G$28=$F$28</formula>
    </cfRule>
  </conditionalFormatting>
  <conditionalFormatting sqref="C30:F30">
    <cfRule type="expression" dxfId="1425" priority="33">
      <formula>$G$30=$F$30</formula>
    </cfRule>
  </conditionalFormatting>
  <conditionalFormatting sqref="C43:F43">
    <cfRule type="expression" dxfId="1424" priority="31">
      <formula>$G$43=$F$43</formula>
    </cfRule>
  </conditionalFormatting>
  <conditionalFormatting sqref="C44:F44">
    <cfRule type="expression" dxfId="1423" priority="30">
      <formula>$G$44=$F$44</formula>
    </cfRule>
  </conditionalFormatting>
  <conditionalFormatting sqref="C45:F45">
    <cfRule type="expression" dxfId="1422" priority="29">
      <formula>$G$45=$F$45</formula>
    </cfRule>
  </conditionalFormatting>
  <conditionalFormatting sqref="D22">
    <cfRule type="expression" dxfId="1421" priority="23">
      <formula>$G$60=$F$60</formula>
    </cfRule>
  </conditionalFormatting>
  <conditionalFormatting sqref="D33">
    <cfRule type="expression" dxfId="1420" priority="24">
      <formula>$G$60=$F$60</formula>
    </cfRule>
  </conditionalFormatting>
  <conditionalFormatting sqref="D86">
    <cfRule type="expression" dxfId="1419" priority="11">
      <formula>$G$88=$F$88</formula>
    </cfRule>
    <cfRule type="expression" dxfId="1418" priority="12">
      <formula>$G$87=$F$87</formula>
    </cfRule>
  </conditionalFormatting>
  <conditionalFormatting sqref="D60:F60">
    <cfRule type="expression" dxfId="1417" priority="27">
      <formula>$G$60=$F$60</formula>
    </cfRule>
  </conditionalFormatting>
  <conditionalFormatting sqref="D61:F61">
    <cfRule type="expression" dxfId="1416" priority="26">
      <formula>$G$61=$F$61</formula>
    </cfRule>
  </conditionalFormatting>
  <conditionalFormatting sqref="D62:F62">
    <cfRule type="expression" dxfId="1415" priority="25">
      <formula>$G$62=$F$62</formula>
    </cfRule>
  </conditionalFormatting>
  <conditionalFormatting sqref="D85:F85">
    <cfRule type="expression" dxfId="1414" priority="10">
      <formula>$G$85=$F$85</formula>
    </cfRule>
  </conditionalFormatting>
  <conditionalFormatting sqref="D86:F86">
    <cfRule type="expression" dxfId="1413" priority="9">
      <formula>$G$86=$F$86</formula>
    </cfRule>
  </conditionalFormatting>
  <conditionalFormatting sqref="D89:F89">
    <cfRule type="expression" dxfId="1412" priority="6">
      <formula>$G$89=$F$89</formula>
    </cfRule>
  </conditionalFormatting>
  <conditionalFormatting sqref="E14 C15:D15 F15">
    <cfRule type="expression" dxfId="1411" priority="37">
      <formula>$G$15=$F$15</formula>
    </cfRule>
  </conditionalFormatting>
  <conditionalFormatting sqref="E118 G118">
    <cfRule type="expression" dxfId="1410" priority="4">
      <formula>$L118&gt;1</formula>
    </cfRule>
    <cfRule type="expression" dxfId="1409" priority="2">
      <formula>$L118&lt;1</formula>
    </cfRule>
  </conditionalFormatting>
  <conditionalFormatting sqref="E87:F87">
    <cfRule type="expression" dxfId="1408" priority="8">
      <formula>$G$87=$F$87</formula>
    </cfRule>
  </conditionalFormatting>
  <conditionalFormatting sqref="E88:F88">
    <cfRule type="expression" dxfId="1407" priority="7">
      <formula>$G$88=$F$88</formula>
    </cfRule>
  </conditionalFormatting>
  <conditionalFormatting sqref="F59">
    <cfRule type="expression" dxfId="1406" priority="28">
      <formula>$G$59=$F$59</formula>
    </cfRule>
  </conditionalFormatting>
  <conditionalFormatting sqref="G94">
    <cfRule type="expression" dxfId="1405" priority="42">
      <formula>$G$94&gt;11</formula>
    </cfRule>
  </conditionalFormatting>
  <conditionalFormatting sqref="G94:G95">
    <cfRule type="expression" dxfId="1404" priority="40">
      <formula>$G$94&lt;5</formula>
    </cfRule>
  </conditionalFormatting>
  <conditionalFormatting sqref="M94:M95">
    <cfRule type="expression" dxfId="1403" priority="41">
      <formula>#REF!&gt;150</formula>
    </cfRule>
  </conditionalFormatting>
  <hyperlinks>
    <hyperlink ref="B143" location="'TABLE DES MATIERES'!A1" display="Retour à l'index" xr:uid="{320A5EE9-F539-47CA-9371-35D08A304EA7}"/>
    <hyperlink ref="B6" location="'TABLE DES MATIERES'!A1" display="Retour à l'index" xr:uid="{F0447BDA-602A-4621-BDE7-6BDC86B81DF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F476-EBA0-4790-B71B-2EA4E5958C5F}">
  <dimension ref="A1:M550"/>
  <sheetViews>
    <sheetView zoomScale="84" zoomScaleNormal="84" workbookViewId="0">
      <selection activeCell="C14" sqref="C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380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VLOOKUP(G97,Tableau14672392[],3)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7">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402" priority="22">
      <formula>$G$60=$F$60</formula>
    </cfRule>
  </conditionalFormatting>
  <conditionalFormatting sqref="B13">
    <cfRule type="expression" dxfId="1401" priority="21">
      <formula>#REF!=#REF!</formula>
    </cfRule>
  </conditionalFormatting>
  <conditionalFormatting sqref="B27">
    <cfRule type="expression" dxfId="1400" priority="20">
      <formula>#REF!=#REF!</formula>
    </cfRule>
  </conditionalFormatting>
  <conditionalFormatting sqref="B42">
    <cfRule type="expression" dxfId="1399" priority="18">
      <formula>#REF!=#REF!</formula>
    </cfRule>
  </conditionalFormatting>
  <conditionalFormatting sqref="B59">
    <cfRule type="expression" dxfId="1398" priority="17">
      <formula>#REF!=#REF!</formula>
    </cfRule>
  </conditionalFormatting>
  <conditionalFormatting sqref="B75">
    <cfRule type="expression" dxfId="1397" priority="19">
      <formula>#REF!=#REF!</formula>
    </cfRule>
  </conditionalFormatting>
  <conditionalFormatting sqref="B76 C77:F77">
    <cfRule type="expression" dxfId="1396" priority="14">
      <formula>$G$77=$F$77</formula>
    </cfRule>
  </conditionalFormatting>
  <conditionalFormatting sqref="B76:E76">
    <cfRule type="expression" dxfId="1395" priority="15">
      <formula>$G$76=$F$76</formula>
    </cfRule>
  </conditionalFormatting>
  <conditionalFormatting sqref="B13:F13">
    <cfRule type="expression" dxfId="1394" priority="39">
      <formula>$G$13=$F$13</formula>
    </cfRule>
  </conditionalFormatting>
  <conditionalFormatting sqref="B14:F14">
    <cfRule type="expression" dxfId="1393" priority="38">
      <formula>$G$14=$F$14</formula>
    </cfRule>
  </conditionalFormatting>
  <conditionalFormatting sqref="B27:F27">
    <cfRule type="expression" dxfId="1392" priority="5">
      <formula>$G$27=$F$27</formula>
    </cfRule>
  </conditionalFormatting>
  <conditionalFormatting sqref="B42:F42">
    <cfRule type="expression" dxfId="1391" priority="32">
      <formula>$G$42=$F$42</formula>
    </cfRule>
  </conditionalFormatting>
  <conditionalFormatting sqref="B59:F59">
    <cfRule type="expression" dxfId="1390" priority="28">
      <formula>$G$59=$F$59</formula>
    </cfRule>
  </conditionalFormatting>
  <conditionalFormatting sqref="B75:F75">
    <cfRule type="expression" dxfId="1389" priority="16">
      <formula>$G$75=$F$75</formula>
    </cfRule>
  </conditionalFormatting>
  <conditionalFormatting sqref="B78:F78">
    <cfRule type="expression" dxfId="1388" priority="13">
      <formula>$G$78=$F$78</formula>
    </cfRule>
  </conditionalFormatting>
  <conditionalFormatting sqref="C28 D29:F29">
    <cfRule type="expression" dxfId="1387" priority="34">
      <formula>$G$29=$F$29</formula>
    </cfRule>
  </conditionalFormatting>
  <conditionalFormatting sqref="C119">
    <cfRule type="expression" dxfId="1386" priority="1">
      <formula>$L118&gt;1</formula>
    </cfRule>
    <cfRule type="expression" dxfId="1385" priority="3">
      <formula>$L118&lt;1</formula>
    </cfRule>
  </conditionalFormatting>
  <conditionalFormatting sqref="C16:F16">
    <cfRule type="expression" dxfId="1384" priority="36">
      <formula>$G$16=$F$16</formula>
    </cfRule>
  </conditionalFormatting>
  <conditionalFormatting sqref="C28:F28">
    <cfRule type="expression" dxfId="1383" priority="35">
      <formula>$G$28=$F$28</formula>
    </cfRule>
  </conditionalFormatting>
  <conditionalFormatting sqref="C30:F30">
    <cfRule type="expression" dxfId="1382" priority="33">
      <formula>$G$30=$F$30</formula>
    </cfRule>
  </conditionalFormatting>
  <conditionalFormatting sqref="C43:F43">
    <cfRule type="expression" dxfId="1381" priority="31">
      <formula>$G$43=$F$43</formula>
    </cfRule>
  </conditionalFormatting>
  <conditionalFormatting sqref="C44:F44">
    <cfRule type="expression" dxfId="1380" priority="30">
      <formula>$G$44=$F$44</formula>
    </cfRule>
  </conditionalFormatting>
  <conditionalFormatting sqref="C45:F45">
    <cfRule type="expression" dxfId="1379" priority="29">
      <formula>$G$45=$F$45</formula>
    </cfRule>
  </conditionalFormatting>
  <conditionalFormatting sqref="D22">
    <cfRule type="expression" dxfId="1378" priority="23">
      <formula>$G$60=$F$60</formula>
    </cfRule>
  </conditionalFormatting>
  <conditionalFormatting sqref="D33">
    <cfRule type="expression" dxfId="1377" priority="24">
      <formula>$G$60=$F$60</formula>
    </cfRule>
  </conditionalFormatting>
  <conditionalFormatting sqref="D86">
    <cfRule type="expression" dxfId="1376" priority="12">
      <formula>$G$87=$F$87</formula>
    </cfRule>
    <cfRule type="expression" dxfId="1375" priority="11">
      <formula>$G$88=$F$88</formula>
    </cfRule>
  </conditionalFormatting>
  <conditionalFormatting sqref="D60:F60">
    <cfRule type="expression" dxfId="1374" priority="27">
      <formula>$G$60=$F$60</formula>
    </cfRule>
  </conditionalFormatting>
  <conditionalFormatting sqref="D61:F61">
    <cfRule type="expression" dxfId="1373" priority="26">
      <formula>$G$61=$F$61</formula>
    </cfRule>
  </conditionalFormatting>
  <conditionalFormatting sqref="D62:F62">
    <cfRule type="expression" dxfId="1372" priority="25">
      <formula>$G$62=$F$62</formula>
    </cfRule>
  </conditionalFormatting>
  <conditionalFormatting sqref="D85:F85">
    <cfRule type="expression" dxfId="1371" priority="10">
      <formula>$G$85=$F$85</formula>
    </cfRule>
  </conditionalFormatting>
  <conditionalFormatting sqref="D86:F86">
    <cfRule type="expression" dxfId="1370" priority="9">
      <formula>$G$86=$F$86</formula>
    </cfRule>
  </conditionalFormatting>
  <conditionalFormatting sqref="D89:F89">
    <cfRule type="expression" dxfId="1369" priority="6">
      <formula>$G$89=$F$89</formula>
    </cfRule>
  </conditionalFormatting>
  <conditionalFormatting sqref="E14 C15:D15 F15">
    <cfRule type="expression" dxfId="1368" priority="37">
      <formula>$G$15=$F$15</formula>
    </cfRule>
  </conditionalFormatting>
  <conditionalFormatting sqref="E118 G118">
    <cfRule type="expression" dxfId="1367" priority="4">
      <formula>$L118&gt;1</formula>
    </cfRule>
    <cfRule type="expression" dxfId="1366" priority="2">
      <formula>$L118&lt;1</formula>
    </cfRule>
  </conditionalFormatting>
  <conditionalFormatting sqref="E87:F87">
    <cfRule type="expression" dxfId="1365" priority="8">
      <formula>$G$87=$F$87</formula>
    </cfRule>
  </conditionalFormatting>
  <conditionalFormatting sqref="E88:F88">
    <cfRule type="expression" dxfId="1364" priority="7">
      <formula>$G$88=$F$88</formula>
    </cfRule>
  </conditionalFormatting>
  <conditionalFormatting sqref="G94">
    <cfRule type="expression" dxfId="1363" priority="42">
      <formula>$G$94&gt;11</formula>
    </cfRule>
  </conditionalFormatting>
  <conditionalFormatting sqref="G94:G95">
    <cfRule type="expression" dxfId="1362" priority="40">
      <formula>$G$94&lt;5</formula>
    </cfRule>
  </conditionalFormatting>
  <conditionalFormatting sqref="M94:M95">
    <cfRule type="expression" dxfId="1361" priority="41">
      <formula>#REF!&gt;150</formula>
    </cfRule>
  </conditionalFormatting>
  <hyperlinks>
    <hyperlink ref="B143" location="'TABLE DES MATIERES'!A1" display="Retour à l'index" xr:uid="{B592857B-056D-464B-927B-8B4E0E54C059}"/>
    <hyperlink ref="B6" location="'TABLE DES MATIERES'!A1" display="Retour à l'index" xr:uid="{6DEEDB73-D80A-434D-B75F-13BF81C16C3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B169-AD2D-425A-8A3E-C8F4D4C0CD45}">
  <dimension ref="A1:M550"/>
  <sheetViews>
    <sheetView zoomScale="84" zoomScaleNormal="84" workbookViewId="0">
      <selection activeCell="C12" sqref="C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VLOOKUP(G97,Tableau14672358[],3)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1360" priority="22">
      <formula>$G$60=$F$60</formula>
    </cfRule>
  </conditionalFormatting>
  <conditionalFormatting sqref="B13">
    <cfRule type="expression" dxfId="1359" priority="21">
      <formula>#REF!=#REF!</formula>
    </cfRule>
  </conditionalFormatting>
  <conditionalFormatting sqref="B27">
    <cfRule type="expression" dxfId="1358" priority="20">
      <formula>#REF!=#REF!</formula>
    </cfRule>
  </conditionalFormatting>
  <conditionalFormatting sqref="B42">
    <cfRule type="expression" dxfId="1357" priority="18">
      <formula>#REF!=#REF!</formula>
    </cfRule>
  </conditionalFormatting>
  <conditionalFormatting sqref="B59">
    <cfRule type="expression" dxfId="1356" priority="17">
      <formula>#REF!=#REF!</formula>
    </cfRule>
  </conditionalFormatting>
  <conditionalFormatting sqref="B75">
    <cfRule type="expression" dxfId="1355" priority="19">
      <formula>#REF!=#REF!</formula>
    </cfRule>
  </conditionalFormatting>
  <conditionalFormatting sqref="B76 C77:F77">
    <cfRule type="expression" dxfId="1354" priority="14">
      <formula>$G$77=$F$77</formula>
    </cfRule>
  </conditionalFormatting>
  <conditionalFormatting sqref="B76:E76">
    <cfRule type="expression" dxfId="1353" priority="15">
      <formula>$G$76=$F$76</formula>
    </cfRule>
  </conditionalFormatting>
  <conditionalFormatting sqref="B13:F13">
    <cfRule type="expression" dxfId="1352" priority="39">
      <formula>$G$13=$F$13</formula>
    </cfRule>
  </conditionalFormatting>
  <conditionalFormatting sqref="B14:F14">
    <cfRule type="expression" dxfId="1351" priority="38">
      <formula>$G$14=$F$14</formula>
    </cfRule>
  </conditionalFormatting>
  <conditionalFormatting sqref="B27:F27">
    <cfRule type="expression" dxfId="1350" priority="5">
      <formula>$G$27=$F$27</formula>
    </cfRule>
  </conditionalFormatting>
  <conditionalFormatting sqref="B42:F42">
    <cfRule type="expression" dxfId="1349" priority="32">
      <formula>$G$42=$F$42</formula>
    </cfRule>
  </conditionalFormatting>
  <conditionalFormatting sqref="B59:F59">
    <cfRule type="expression" dxfId="1348" priority="28">
      <formula>$G$59=$F$59</formula>
    </cfRule>
  </conditionalFormatting>
  <conditionalFormatting sqref="B75:F75">
    <cfRule type="expression" dxfId="1347" priority="16">
      <formula>$G$75=$F$75</formula>
    </cfRule>
  </conditionalFormatting>
  <conditionalFormatting sqref="B78:F78">
    <cfRule type="expression" dxfId="1346" priority="13">
      <formula>$G$78=$F$78</formula>
    </cfRule>
  </conditionalFormatting>
  <conditionalFormatting sqref="C28 D29:F29">
    <cfRule type="expression" dxfId="1345" priority="34">
      <formula>$G$29=$F$29</formula>
    </cfRule>
  </conditionalFormatting>
  <conditionalFormatting sqref="C119">
    <cfRule type="expression" dxfId="1344" priority="1">
      <formula>$L118&gt;1</formula>
    </cfRule>
    <cfRule type="expression" dxfId="1343" priority="3">
      <formula>$L118&lt;1</formula>
    </cfRule>
  </conditionalFormatting>
  <conditionalFormatting sqref="C16:F16">
    <cfRule type="expression" dxfId="1342" priority="36">
      <formula>$G$16=$F$16</formula>
    </cfRule>
  </conditionalFormatting>
  <conditionalFormatting sqref="C28:F28">
    <cfRule type="expression" dxfId="1341" priority="35">
      <formula>$G$28=$F$28</formula>
    </cfRule>
  </conditionalFormatting>
  <conditionalFormatting sqref="C30:F30">
    <cfRule type="expression" dxfId="1340" priority="33">
      <formula>$G$30=$F$30</formula>
    </cfRule>
  </conditionalFormatting>
  <conditionalFormatting sqref="C43:F43">
    <cfRule type="expression" dxfId="1339" priority="31">
      <formula>$G$43=$F$43</formula>
    </cfRule>
  </conditionalFormatting>
  <conditionalFormatting sqref="C44:F44">
    <cfRule type="expression" dxfId="1338" priority="30">
      <formula>$G$44=$F$44</formula>
    </cfRule>
  </conditionalFormatting>
  <conditionalFormatting sqref="C45:F45">
    <cfRule type="expression" dxfId="1337" priority="29">
      <formula>$G$45=$F$45</formula>
    </cfRule>
  </conditionalFormatting>
  <conditionalFormatting sqref="D22">
    <cfRule type="expression" dxfId="1336" priority="23">
      <formula>$G$60=$F$60</formula>
    </cfRule>
  </conditionalFormatting>
  <conditionalFormatting sqref="D33">
    <cfRule type="expression" dxfId="1335" priority="24">
      <formula>$G$60=$F$60</formula>
    </cfRule>
  </conditionalFormatting>
  <conditionalFormatting sqref="D86">
    <cfRule type="expression" dxfId="1334" priority="12">
      <formula>$G$87=$F$87</formula>
    </cfRule>
    <cfRule type="expression" dxfId="1333" priority="11">
      <formula>$G$88=$F$88</formula>
    </cfRule>
  </conditionalFormatting>
  <conditionalFormatting sqref="D60:F60">
    <cfRule type="expression" dxfId="1332" priority="27">
      <formula>$G$60=$F$60</formula>
    </cfRule>
  </conditionalFormatting>
  <conditionalFormatting sqref="D61:F61">
    <cfRule type="expression" dxfId="1331" priority="26">
      <formula>$G$61=$F$61</formula>
    </cfRule>
  </conditionalFormatting>
  <conditionalFormatting sqref="D62:F62">
    <cfRule type="expression" dxfId="1330" priority="25">
      <formula>$G$62=$F$62</formula>
    </cfRule>
  </conditionalFormatting>
  <conditionalFormatting sqref="D85:F85">
    <cfRule type="expression" dxfId="1329" priority="10">
      <formula>$G$85=$F$85</formula>
    </cfRule>
  </conditionalFormatting>
  <conditionalFormatting sqref="D86:F86">
    <cfRule type="expression" dxfId="1328" priority="9">
      <formula>$G$86=$F$86</formula>
    </cfRule>
  </conditionalFormatting>
  <conditionalFormatting sqref="D89:F89">
    <cfRule type="expression" dxfId="1327" priority="6">
      <formula>$G$89=$F$89</formula>
    </cfRule>
  </conditionalFormatting>
  <conditionalFormatting sqref="E14 C15:D15 F15">
    <cfRule type="expression" dxfId="1326" priority="37">
      <formula>$G$15=$F$15</formula>
    </cfRule>
  </conditionalFormatting>
  <conditionalFormatting sqref="E118 G118">
    <cfRule type="expression" dxfId="1325" priority="4">
      <formula>$L118&gt;1</formula>
    </cfRule>
    <cfRule type="expression" dxfId="1324" priority="2">
      <formula>$L118&lt;1</formula>
    </cfRule>
  </conditionalFormatting>
  <conditionalFormatting sqref="E87:F87">
    <cfRule type="expression" dxfId="1323" priority="8">
      <formula>$G$87=$F$87</formula>
    </cfRule>
  </conditionalFormatting>
  <conditionalFormatting sqref="E88:F88">
    <cfRule type="expression" dxfId="1322" priority="7">
      <formula>$G$88=$F$88</formula>
    </cfRule>
  </conditionalFormatting>
  <conditionalFormatting sqref="G94">
    <cfRule type="expression" dxfId="1321" priority="42">
      <formula>$G$94&gt;11</formula>
    </cfRule>
  </conditionalFormatting>
  <conditionalFormatting sqref="G94:G95">
    <cfRule type="expression" dxfId="1320" priority="40">
      <formula>$G$94&lt;5</formula>
    </cfRule>
  </conditionalFormatting>
  <conditionalFormatting sqref="M94:M95">
    <cfRule type="expression" dxfId="1319" priority="41">
      <formula>#REF!&gt;150</formula>
    </cfRule>
  </conditionalFormatting>
  <hyperlinks>
    <hyperlink ref="B143" location="'TABLE DES MATIERES'!A1" display="Retour à l'index" xr:uid="{A54791D4-DE55-46EA-8A9F-38A652AC25BA}"/>
    <hyperlink ref="B6" location="'TABLE DES MATIERES'!A1" display="Retour à l'index" xr:uid="{61874663-D348-4E0F-B745-6B456CE64489}"/>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49F7-302A-4905-8F5D-D551C7FCD7C1}">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VLOOKUP(G97,Tableau14672376[],3)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318" priority="22">
      <formula>$G$60=$F$60</formula>
    </cfRule>
  </conditionalFormatting>
  <conditionalFormatting sqref="B13">
    <cfRule type="expression" dxfId="1317" priority="21">
      <formula>#REF!=#REF!</formula>
    </cfRule>
  </conditionalFormatting>
  <conditionalFormatting sqref="B27">
    <cfRule type="expression" dxfId="1316" priority="20">
      <formula>#REF!=#REF!</formula>
    </cfRule>
  </conditionalFormatting>
  <conditionalFormatting sqref="B42">
    <cfRule type="expression" dxfId="1315" priority="18">
      <formula>#REF!=#REF!</formula>
    </cfRule>
  </conditionalFormatting>
  <conditionalFormatting sqref="B59">
    <cfRule type="expression" dxfId="1314" priority="17">
      <formula>#REF!=#REF!</formula>
    </cfRule>
  </conditionalFormatting>
  <conditionalFormatting sqref="B75">
    <cfRule type="expression" dxfId="1313" priority="19">
      <formula>#REF!=#REF!</formula>
    </cfRule>
  </conditionalFormatting>
  <conditionalFormatting sqref="B76 C77:F77">
    <cfRule type="expression" dxfId="1312" priority="14">
      <formula>$G$77=$F$77</formula>
    </cfRule>
  </conditionalFormatting>
  <conditionalFormatting sqref="B76:E76">
    <cfRule type="expression" dxfId="1311" priority="15">
      <formula>$G$76=$F$76</formula>
    </cfRule>
  </conditionalFormatting>
  <conditionalFormatting sqref="B13:F13">
    <cfRule type="expression" dxfId="1310" priority="39">
      <formula>$G$13=$F$13</formula>
    </cfRule>
  </conditionalFormatting>
  <conditionalFormatting sqref="B14:F14">
    <cfRule type="expression" dxfId="1309" priority="38">
      <formula>$G$14=$F$14</formula>
    </cfRule>
  </conditionalFormatting>
  <conditionalFormatting sqref="B27:F27">
    <cfRule type="expression" dxfId="1308" priority="5">
      <formula>$G$27=$F$27</formula>
    </cfRule>
  </conditionalFormatting>
  <conditionalFormatting sqref="B42:F42">
    <cfRule type="expression" dxfId="1307" priority="32">
      <formula>$G$42=$F$42</formula>
    </cfRule>
  </conditionalFormatting>
  <conditionalFormatting sqref="B59:F59">
    <cfRule type="expression" dxfId="1306" priority="28">
      <formula>$G$59=$F$59</formula>
    </cfRule>
  </conditionalFormatting>
  <conditionalFormatting sqref="B75:F75">
    <cfRule type="expression" dxfId="1305" priority="16">
      <formula>$G$75=$F$75</formula>
    </cfRule>
  </conditionalFormatting>
  <conditionalFormatting sqref="B78:F78">
    <cfRule type="expression" dxfId="1304" priority="13">
      <formula>$G$78=$F$78</formula>
    </cfRule>
  </conditionalFormatting>
  <conditionalFormatting sqref="C28 D29:F29">
    <cfRule type="expression" dxfId="1303" priority="34">
      <formula>$G$29=$F$29</formula>
    </cfRule>
  </conditionalFormatting>
  <conditionalFormatting sqref="C119">
    <cfRule type="expression" dxfId="1302" priority="1">
      <formula>$L118&gt;1</formula>
    </cfRule>
    <cfRule type="expression" dxfId="1301" priority="3">
      <formula>$L118&lt;1</formula>
    </cfRule>
  </conditionalFormatting>
  <conditionalFormatting sqref="C16:F16">
    <cfRule type="expression" dxfId="1300" priority="36">
      <formula>$G$16=$F$16</formula>
    </cfRule>
  </conditionalFormatting>
  <conditionalFormatting sqref="C28:F28">
    <cfRule type="expression" dxfId="1299" priority="35">
      <formula>$G$28=$F$28</formula>
    </cfRule>
  </conditionalFormatting>
  <conditionalFormatting sqref="C30:F30">
    <cfRule type="expression" dxfId="1298" priority="33">
      <formula>$G$30=$F$30</formula>
    </cfRule>
  </conditionalFormatting>
  <conditionalFormatting sqref="C43:F43">
    <cfRule type="expression" dxfId="1297" priority="31">
      <formula>$G$43=$F$43</formula>
    </cfRule>
  </conditionalFormatting>
  <conditionalFormatting sqref="C44:F44">
    <cfRule type="expression" dxfId="1296" priority="30">
      <formula>$G$44=$F$44</formula>
    </cfRule>
  </conditionalFormatting>
  <conditionalFormatting sqref="C45:F45">
    <cfRule type="expression" dxfId="1295" priority="29">
      <formula>$G$45=$F$45</formula>
    </cfRule>
  </conditionalFormatting>
  <conditionalFormatting sqref="D22">
    <cfRule type="expression" dxfId="1294" priority="23">
      <formula>$G$60=$F$60</formula>
    </cfRule>
  </conditionalFormatting>
  <conditionalFormatting sqref="D33">
    <cfRule type="expression" dxfId="1293" priority="24">
      <formula>$G$60=$F$60</formula>
    </cfRule>
  </conditionalFormatting>
  <conditionalFormatting sqref="D86">
    <cfRule type="expression" dxfId="1292" priority="12">
      <formula>$G$87=$F$87</formula>
    </cfRule>
    <cfRule type="expression" dxfId="1291" priority="11">
      <formula>$G$88=$F$88</formula>
    </cfRule>
  </conditionalFormatting>
  <conditionalFormatting sqref="D60:F60">
    <cfRule type="expression" dxfId="1290" priority="27">
      <formula>$G$60=$F$60</formula>
    </cfRule>
  </conditionalFormatting>
  <conditionalFormatting sqref="D61:F61">
    <cfRule type="expression" dxfId="1289" priority="26">
      <formula>$G$61=$F$61</formula>
    </cfRule>
  </conditionalFormatting>
  <conditionalFormatting sqref="D62:F62">
    <cfRule type="expression" dxfId="1288" priority="25">
      <formula>$G$62=$F$62</formula>
    </cfRule>
  </conditionalFormatting>
  <conditionalFormatting sqref="D85:F85">
    <cfRule type="expression" dxfId="1287" priority="10">
      <formula>$G$85=$F$85</formula>
    </cfRule>
  </conditionalFormatting>
  <conditionalFormatting sqref="D86:F86">
    <cfRule type="expression" dxfId="1286" priority="9">
      <formula>$G$86=$F$86</formula>
    </cfRule>
  </conditionalFormatting>
  <conditionalFormatting sqref="D89:F89">
    <cfRule type="expression" dxfId="1285" priority="6">
      <formula>$G$89=$F$89</formula>
    </cfRule>
  </conditionalFormatting>
  <conditionalFormatting sqref="E14 C15:D15 F15">
    <cfRule type="expression" dxfId="1284" priority="37">
      <formula>$G$15=$F$15</formula>
    </cfRule>
  </conditionalFormatting>
  <conditionalFormatting sqref="E118 G118">
    <cfRule type="expression" dxfId="1283" priority="4">
      <formula>$L118&gt;1</formula>
    </cfRule>
    <cfRule type="expression" dxfId="1282" priority="2">
      <formula>$L118&lt;1</formula>
    </cfRule>
  </conditionalFormatting>
  <conditionalFormatting sqref="E87:F87">
    <cfRule type="expression" dxfId="1281" priority="8">
      <formula>$G$87=$F$87</formula>
    </cfRule>
  </conditionalFormatting>
  <conditionalFormatting sqref="E88:F88">
    <cfRule type="expression" dxfId="1280" priority="7">
      <formula>$G$88=$F$88</formula>
    </cfRule>
  </conditionalFormatting>
  <conditionalFormatting sqref="G94">
    <cfRule type="expression" dxfId="1279" priority="42">
      <formula>$G$94&gt;11</formula>
    </cfRule>
  </conditionalFormatting>
  <conditionalFormatting sqref="G94:G95">
    <cfRule type="expression" dxfId="1278" priority="40">
      <formula>$G$94&lt;5</formula>
    </cfRule>
  </conditionalFormatting>
  <conditionalFormatting sqref="M94:M95">
    <cfRule type="expression" dxfId="1277" priority="41">
      <formula>#REF!&gt;150</formula>
    </cfRule>
  </conditionalFormatting>
  <hyperlinks>
    <hyperlink ref="B143" location="'TABLE DES MATIERES'!A1" display="Retour à l'index" xr:uid="{83646D27-01EB-4F80-AD7D-B004B952F4A0}"/>
    <hyperlink ref="B6" location="'TABLE DES MATIERES'!A1" display="Retour à l'index" xr:uid="{7D5BC4CD-D45D-45BC-9DDA-36140A56C0B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91B9F-A29E-4F69-9D2F-2134611DC62F}">
  <sheetPr codeName="Feuil4"/>
  <dimension ref="A1:F49"/>
  <sheetViews>
    <sheetView zoomScale="84" zoomScaleNormal="84" workbookViewId="0">
      <selection activeCell="D13" sqref="D13"/>
    </sheetView>
  </sheetViews>
  <sheetFormatPr baseColWidth="10" defaultColWidth="44.85546875" defaultRowHeight="15" x14ac:dyDescent="0.25"/>
  <cols>
    <col min="1" max="1" width="4" style="95" customWidth="1"/>
    <col min="2" max="2" width="44.85546875" style="95"/>
    <col min="3" max="3" width="6.42578125" style="95" customWidth="1"/>
    <col min="4" max="4" width="44.85546875" style="95"/>
    <col min="5" max="5" width="13.5703125" style="95" customWidth="1"/>
    <col min="6" max="6" width="41.42578125" style="95" bestFit="1" customWidth="1"/>
    <col min="7" max="7" width="22.42578125" style="95" customWidth="1"/>
    <col min="8" max="16384" width="44.85546875" style="95"/>
  </cols>
  <sheetData>
    <row r="1" spans="1:6" x14ac:dyDescent="0.25">
      <c r="A1" s="243" t="s">
        <v>266</v>
      </c>
      <c r="B1" s="243"/>
    </row>
    <row r="4" spans="1:6" ht="20.25" x14ac:dyDescent="0.25">
      <c r="B4" s="96" t="s">
        <v>251</v>
      </c>
      <c r="C4" s="97"/>
      <c r="D4" s="96" t="s">
        <v>256</v>
      </c>
      <c r="E4" s="97"/>
      <c r="F4" s="96" t="s">
        <v>261</v>
      </c>
    </row>
    <row r="5" spans="1:6" x14ac:dyDescent="0.25">
      <c r="C5" s="98"/>
      <c r="E5" s="98"/>
    </row>
    <row r="6" spans="1:6" ht="45" x14ac:dyDescent="0.25">
      <c r="B6" s="99" t="s">
        <v>252</v>
      </c>
      <c r="C6" s="100"/>
      <c r="D6" s="99" t="s">
        <v>257</v>
      </c>
      <c r="E6" s="100"/>
      <c r="F6" s="99" t="s">
        <v>262</v>
      </c>
    </row>
    <row r="7" spans="1:6" ht="37.5" x14ac:dyDescent="0.25">
      <c r="B7" s="101" t="s">
        <v>203</v>
      </c>
      <c r="D7" s="101" t="s">
        <v>193</v>
      </c>
      <c r="F7" s="101" t="s">
        <v>207</v>
      </c>
    </row>
    <row r="8" spans="1:6" ht="37.5" x14ac:dyDescent="0.25">
      <c r="B8" s="101" t="s">
        <v>218</v>
      </c>
      <c r="D8" s="101" t="s">
        <v>241</v>
      </c>
      <c r="F8" s="101" t="s">
        <v>220</v>
      </c>
    </row>
    <row r="9" spans="1:6" ht="18.75" x14ac:dyDescent="0.25">
      <c r="B9" s="101" t="s">
        <v>285</v>
      </c>
      <c r="D9" s="101" t="s">
        <v>243</v>
      </c>
      <c r="F9" s="101"/>
    </row>
    <row r="10" spans="1:6" ht="37.5" x14ac:dyDescent="0.25">
      <c r="B10" s="101" t="s">
        <v>286</v>
      </c>
      <c r="D10" s="101" t="s">
        <v>242</v>
      </c>
      <c r="F10" s="101" t="s">
        <v>246</v>
      </c>
    </row>
    <row r="11" spans="1:6" ht="18.75" x14ac:dyDescent="0.25">
      <c r="B11" s="101" t="s">
        <v>209</v>
      </c>
      <c r="D11" s="101" t="s">
        <v>190</v>
      </c>
      <c r="F11" s="101"/>
    </row>
    <row r="12" spans="1:6" ht="37.5" x14ac:dyDescent="0.25">
      <c r="B12" s="101" t="s">
        <v>240</v>
      </c>
      <c r="D12" s="101" t="s">
        <v>184</v>
      </c>
      <c r="F12" s="101" t="s">
        <v>226</v>
      </c>
    </row>
    <row r="13" spans="1:6" ht="18.75" x14ac:dyDescent="0.25">
      <c r="D13" s="101" t="s">
        <v>205</v>
      </c>
      <c r="F13" s="101"/>
    </row>
    <row r="14" spans="1:6" ht="37.5" x14ac:dyDescent="0.25">
      <c r="B14" s="99" t="s">
        <v>253</v>
      </c>
      <c r="D14" s="101" t="s">
        <v>224</v>
      </c>
      <c r="F14" s="101" t="s">
        <v>245</v>
      </c>
    </row>
    <row r="15" spans="1:6" ht="18.75" x14ac:dyDescent="0.25">
      <c r="B15" s="101" t="s">
        <v>186</v>
      </c>
      <c r="D15" s="101" t="s">
        <v>215</v>
      </c>
      <c r="F15" s="101"/>
    </row>
    <row r="16" spans="1:6" ht="56.25" x14ac:dyDescent="0.25">
      <c r="B16" s="101" t="s">
        <v>188</v>
      </c>
      <c r="D16" s="101" t="s">
        <v>216</v>
      </c>
      <c r="F16" s="101" t="s">
        <v>225</v>
      </c>
    </row>
    <row r="17" spans="2:6" ht="37.5" x14ac:dyDescent="0.25">
      <c r="B17" s="101" t="s">
        <v>192</v>
      </c>
      <c r="D17" s="101" t="s">
        <v>237</v>
      </c>
      <c r="F17" s="101" t="s">
        <v>181</v>
      </c>
    </row>
    <row r="18" spans="2:6" ht="37.5" x14ac:dyDescent="0.25">
      <c r="B18" s="101" t="s">
        <v>212</v>
      </c>
      <c r="D18" s="101" t="s">
        <v>223</v>
      </c>
      <c r="F18" s="101" t="s">
        <v>247</v>
      </c>
    </row>
    <row r="19" spans="2:6" ht="37.5" x14ac:dyDescent="0.25">
      <c r="B19" s="101" t="s">
        <v>219</v>
      </c>
      <c r="D19" s="101" t="s">
        <v>233</v>
      </c>
      <c r="F19" s="99" t="s">
        <v>263</v>
      </c>
    </row>
    <row r="20" spans="2:6" ht="56.25" x14ac:dyDescent="0.25">
      <c r="D20" s="101" t="s">
        <v>177</v>
      </c>
      <c r="F20" s="101" t="s">
        <v>198</v>
      </c>
    </row>
    <row r="21" spans="2:6" ht="56.25" x14ac:dyDescent="0.25">
      <c r="B21" s="99" t="s">
        <v>254</v>
      </c>
      <c r="D21" s="101" t="s">
        <v>235</v>
      </c>
      <c r="F21" s="101" t="s">
        <v>230</v>
      </c>
    </row>
    <row r="22" spans="2:6" ht="37.5" x14ac:dyDescent="0.25">
      <c r="B22" s="102" t="s">
        <v>244</v>
      </c>
      <c r="F22" s="101" t="s">
        <v>202</v>
      </c>
    </row>
    <row r="23" spans="2:6" ht="37.5" x14ac:dyDescent="0.25">
      <c r="B23" s="101" t="s">
        <v>189</v>
      </c>
      <c r="D23" s="99" t="s">
        <v>258</v>
      </c>
      <c r="F23" s="101" t="s">
        <v>232</v>
      </c>
    </row>
    <row r="24" spans="2:6" ht="18.75" x14ac:dyDescent="0.25">
      <c r="B24" s="101" t="s">
        <v>214</v>
      </c>
      <c r="D24" s="101" t="s">
        <v>180</v>
      </c>
    </row>
    <row r="25" spans="2:6" ht="37.5" x14ac:dyDescent="0.25">
      <c r="B25" s="101" t="s">
        <v>176</v>
      </c>
      <c r="D25" s="101" t="s">
        <v>208</v>
      </c>
      <c r="F25" s="99" t="s">
        <v>264</v>
      </c>
    </row>
    <row r="26" spans="2:6" ht="37.5" x14ac:dyDescent="0.25">
      <c r="B26" s="101" t="s">
        <v>191</v>
      </c>
      <c r="D26" s="101" t="s">
        <v>183</v>
      </c>
      <c r="F26" s="101" t="s">
        <v>196</v>
      </c>
    </row>
    <row r="27" spans="2:6" ht="37.5" x14ac:dyDescent="0.25">
      <c r="B27" s="101" t="s">
        <v>213</v>
      </c>
      <c r="D27" s="101" t="s">
        <v>182</v>
      </c>
      <c r="F27" s="101" t="s">
        <v>228</v>
      </c>
    </row>
    <row r="28" spans="2:6" ht="56.25" x14ac:dyDescent="0.25">
      <c r="B28" s="101" t="s">
        <v>210</v>
      </c>
      <c r="D28" s="101" t="s">
        <v>248</v>
      </c>
    </row>
    <row r="29" spans="2:6" ht="56.25" x14ac:dyDescent="0.25">
      <c r="B29" s="101" t="s">
        <v>236</v>
      </c>
      <c r="D29" s="101" t="s">
        <v>234</v>
      </c>
      <c r="F29" s="99" t="s">
        <v>265</v>
      </c>
    </row>
    <row r="30" spans="2:6" ht="37.5" x14ac:dyDescent="0.25">
      <c r="B30" s="101" t="s">
        <v>206</v>
      </c>
      <c r="D30" s="101" t="s">
        <v>249</v>
      </c>
      <c r="F30" s="101" t="s">
        <v>187</v>
      </c>
    </row>
    <row r="31" spans="2:6" ht="37.5" x14ac:dyDescent="0.25">
      <c r="B31" s="101" t="s">
        <v>201</v>
      </c>
      <c r="D31" s="101" t="s">
        <v>238</v>
      </c>
      <c r="F31" s="101" t="s">
        <v>200</v>
      </c>
    </row>
    <row r="32" spans="2:6" ht="37.5" x14ac:dyDescent="0.25">
      <c r="B32" s="101" t="s">
        <v>194</v>
      </c>
      <c r="D32" s="101" t="s">
        <v>185</v>
      </c>
      <c r="F32" s="101" t="s">
        <v>222</v>
      </c>
    </row>
    <row r="33" spans="2:6" ht="18.75" x14ac:dyDescent="0.25">
      <c r="B33" s="101" t="s">
        <v>178</v>
      </c>
      <c r="D33" s="101" t="s">
        <v>211</v>
      </c>
    </row>
    <row r="34" spans="2:6" ht="18.75" x14ac:dyDescent="0.25">
      <c r="D34" s="101" t="s">
        <v>204</v>
      </c>
    </row>
    <row r="35" spans="2:6" x14ac:dyDescent="0.25">
      <c r="B35" s="99" t="s">
        <v>255</v>
      </c>
    </row>
    <row r="36" spans="2:6" ht="18.75" x14ac:dyDescent="0.25">
      <c r="B36" s="101" t="s">
        <v>221</v>
      </c>
      <c r="D36" s="99" t="s">
        <v>259</v>
      </c>
    </row>
    <row r="37" spans="2:6" ht="37.5" x14ac:dyDescent="0.25">
      <c r="B37" s="101" t="s">
        <v>217</v>
      </c>
      <c r="D37" s="101" t="s">
        <v>250</v>
      </c>
    </row>
    <row r="38" spans="2:6" ht="37.5" x14ac:dyDescent="0.25">
      <c r="D38" s="101" t="s">
        <v>239</v>
      </c>
    </row>
    <row r="39" spans="2:6" ht="37.5" x14ac:dyDescent="0.25">
      <c r="D39" s="103" t="s">
        <v>357</v>
      </c>
    </row>
    <row r="40" spans="2:6" ht="37.5" x14ac:dyDescent="0.25">
      <c r="D40" s="101" t="s">
        <v>179</v>
      </c>
    </row>
    <row r="42" spans="2:6" x14ac:dyDescent="0.25">
      <c r="D42" s="99" t="s">
        <v>260</v>
      </c>
    </row>
    <row r="43" spans="2:6" ht="37.5" x14ac:dyDescent="0.25">
      <c r="D43" s="101" t="s">
        <v>199</v>
      </c>
    </row>
    <row r="44" spans="2:6" ht="37.5" x14ac:dyDescent="0.25">
      <c r="D44" s="101" t="s">
        <v>231</v>
      </c>
    </row>
    <row r="45" spans="2:6" ht="37.5" x14ac:dyDescent="0.25">
      <c r="D45" s="101" t="s">
        <v>197</v>
      </c>
      <c r="F45" s="99"/>
    </row>
    <row r="46" spans="2:6" ht="37.5" x14ac:dyDescent="0.25">
      <c r="D46" s="101" t="s">
        <v>229</v>
      </c>
    </row>
    <row r="47" spans="2:6" ht="37.5" x14ac:dyDescent="0.25">
      <c r="D47" s="101" t="s">
        <v>195</v>
      </c>
    </row>
    <row r="48" spans="2:6" ht="37.5" x14ac:dyDescent="0.25">
      <c r="D48" s="101" t="s">
        <v>227</v>
      </c>
    </row>
    <row r="49" spans="2:3" x14ac:dyDescent="0.25">
      <c r="B49" s="243" t="s">
        <v>266</v>
      </c>
      <c r="C49" s="243"/>
    </row>
  </sheetData>
  <mergeCells count="2">
    <mergeCell ref="A1:B1"/>
    <mergeCell ref="B49:C49"/>
  </mergeCells>
  <hyperlinks>
    <hyperlink ref="D26" location="'Agent de service'!A1" display="Agent de service" xr:uid="{993DE694-EA7E-497A-B2E7-92B7E593C84F}"/>
    <hyperlink ref="B26" location="'Assistant Educateur de Vie Sco'!A1" display="Assistant éducateur de vie scolaire" xr:uid="{0A35A82C-889E-435C-86EB-DCCDD4A22495}"/>
    <hyperlink ref="B23" location="'Animateur Sportif'!A1" display="Animateur sportif" xr:uid="{F5438E87-DC6B-4C8C-9AE4-17B96B8A7246}"/>
    <hyperlink ref="B22" location="'Surveillant Veilleur de nuit'!A1" display="Surveillant-veilleur de nuit" xr:uid="{54C67310-F391-4718-ADF5-CA6C2C20063E}"/>
    <hyperlink ref="B24" location="'Educateur sportif'!A1" display="Educateur sportif" xr:uid="{6C21A1ED-1255-4278-A209-2D0157DD1FDC}"/>
    <hyperlink ref="D10" location="'Secrétaire de direction'!A1" display="Secrétaire de direction" xr:uid="{784DEF74-F761-4D1C-ADEF-F9678B1FB7D3}"/>
    <hyperlink ref="B11" location="'Coordinateur de formation'!A1" display="Coordinateur de formation" xr:uid="{F159DDF6-FFD2-465B-A261-542937E90ED6}"/>
    <hyperlink ref="D11" location="'Assistant de direction'!A1" display="Assistant de direction" xr:uid="{4D3DBC43-2989-48F6-968E-603C32E10915}"/>
    <hyperlink ref="D21" location="'Responsable de structure UFA CF'!A1" display="Responsable de structure UFA, CFC, CFA, Sites" xr:uid="{2EA843B9-7B18-4C3A-A0B3-7C998850E58E}"/>
    <hyperlink ref="B9" location="'Enseignant-Formateur non cadre'!A1" display="Enseignant-Formateur non cadre" xr:uid="{F09B0F29-ED2D-4C31-8A94-07D8252F872B}"/>
    <hyperlink ref="B10" location="'Enseignant formateur cadre'!A1" display="Enseignant-Formateur cadre" xr:uid="{7ADB7340-A937-44AB-B902-AB42AB8ECC25}"/>
    <hyperlink ref="A1" location="INDEX!A1" display="Retour à l'index" xr:uid="{8A5695C9-F4E2-41A9-AA22-68F7A33B453C}"/>
    <hyperlink ref="B8" location="'Maître professionnel'!A1" display="Maître professionnel" xr:uid="{1728D0A8-B1B8-4C5A-B229-06A52771D092}"/>
    <hyperlink ref="B12" location="'Responsable pédagogique'!A1" display="Responsable pédagogique" xr:uid="{62127A5A-03B1-450D-A4D7-03DE05D5C1E0}"/>
    <hyperlink ref="B15" location="'Aide documentaliste '!A1" display="Aide-documentaliste" xr:uid="{B0678613-3B48-49C7-8A2A-B98721B6B265}"/>
    <hyperlink ref="B16" location="'Animateur en CDR'!A1" display="Animateur en CDR" xr:uid="{C680C9AA-BAE7-44ED-8DDF-1D65F7F4592F}"/>
    <hyperlink ref="B17" location="'Assistant pédagogique'!A1" display="Assistant pédagogique" xr:uid="{1B956602-2129-42D1-95D8-FE88C7C2A5E2}"/>
    <hyperlink ref="B18" location="Documentaliste!A1" display="Documentaliste" xr:uid="{047DA540-F804-43F1-8431-530F54246E1E}"/>
    <hyperlink ref="B25" location="'Accomp Besoins éducatifs'!A1" display="Accompagnant d’apprenants à besoins éducatifs particuliers" xr:uid="{7165B1AA-D187-4629-BC59-0DCBC1C38863}"/>
    <hyperlink ref="B19" location="Moniteur!A1" display="Moniteur" xr:uid="{F133F9F1-DA3B-4673-BBF3-2661673CAFE9}"/>
    <hyperlink ref="B27" location="'Educateur VS Conseiller éduc'!A1" display="Educateur de vie scolaire / Conseiller éducation" xr:uid="{5FB41C30-FE78-409F-90AF-E712EB996FCC}"/>
    <hyperlink ref="B28" location="'Coordinateur de vie scolaire'!A1" display="Coordinateur de Vie Scolaire" xr:uid="{1E6260E1-5C71-4446-B315-1619F6617D2B}"/>
    <hyperlink ref="B29" location="'Responsable de vie scolaire'!A1" display="Responsable de vie scolaire" xr:uid="{879782FD-0C6F-486B-B974-54EE9A7F385C}"/>
    <hyperlink ref="B30" location="'Conseiller orientation insertio'!A1" display="Conseiller d’orientation et d’insertion" xr:uid="{05E866ED-BB86-4365-B764-B698FC4494EB}"/>
    <hyperlink ref="B7" location="'Chg. de numérique éduc digita '!A1" display="Chargé du numérique éducatif et de la digitalisation" xr:uid="{2F4B6EAE-CD37-403E-A4E6-C7D6585FF8FF}"/>
    <hyperlink ref="B31" location="'Chg mission inclusion handicap'!A1" display="Chargé de mission Inclusion et Handicap" xr:uid="{C8106E68-DABD-44D6-B51B-583458967C42}"/>
    <hyperlink ref="B32" location="'Chg animation pastorale'!A1" display="Chargé d’animation pastorale" xr:uid="{DDDEEDC4-C47E-431A-BED1-82B13925E54D}"/>
    <hyperlink ref="B33" location="'Adjoint pastorale scolaire'!A1" display="Adjoint en pastorale scolaire" xr:uid="{4CCD857E-AA14-4DBB-8073-E30DE788F308}"/>
    <hyperlink ref="B36" location="Psychologue!A1" display="Psychologue" xr:uid="{1E64FC2D-2C89-4DF7-97CE-B5EB9459853C}"/>
    <hyperlink ref="B37" location="Infirmier!A1" display="Infirmier" xr:uid="{E3BCAA30-AE66-4EA5-A3D6-66D2616C8542}"/>
    <hyperlink ref="D7" location="'Chg accueil'!A1" display="Chargé d’accueil" xr:uid="{9E5E288E-6F2E-4915-9050-CFCE45C2E121}"/>
    <hyperlink ref="D8" location="Secrétaire!A1" display="Secrétaire" xr:uid="{DC90AFEC-7554-4913-9E9D-30EE9C788C88}"/>
    <hyperlink ref="D9" location="'Secrétaire-comptable'!A1" display="Secrétaire-comptable" xr:uid="{D3472151-1561-4458-895D-359777BC4A08}"/>
    <hyperlink ref="D12" location="'Aide comptable'!A1" display="Aide-comptable" xr:uid="{40F1E523-06A0-41F2-9836-27ED66F31925}"/>
    <hyperlink ref="D13" location="Comptable!A1" display="Comptable" xr:uid="{C71B2713-D077-49B4-BB47-D8893041F7CE}"/>
    <hyperlink ref="D14" location="'Secrétaire-comptable'!A1" display="Responsable comptable" xr:uid="{2C02A87F-7C98-4424-9FF4-F093826AC2EF}"/>
    <hyperlink ref="D15" location="'Gestionnaire de paie'!A1" display="Gestionnaire de paie" xr:uid="{FCA673CD-BB26-410F-A84A-05C492DC6E08}"/>
    <hyperlink ref="D16" location="'Gestionnaire RH'!A1" display="Gestionnaire des ressources humaines" xr:uid="{B4E7A857-4C0C-4684-ADA5-5AD92CB81006}"/>
    <hyperlink ref="D17" location="'Responsable RH'!A1" display="Responsable des ressources humaines" xr:uid="{46BFA5D1-51F2-4B47-9CA3-395B1766FAC4}"/>
    <hyperlink ref="D18" location="'Responsable adm et financier'!A1" display="Responsable administratif et financier" xr:uid="{7A57B004-FA18-4FF8-854B-97FE51595D40}"/>
    <hyperlink ref="D19" location="'Responsable démarche qualité'!A1" display="Responsable de la démarche Qualité" xr:uid="{3A3BAD04-9378-43C5-BC88-005CA92C77AD}"/>
    <hyperlink ref="D20" location="'Adjoint de direction'!A1" display="Adjoint de Direction" xr:uid="{1ADA6237-7ECC-40CB-A51D-5CF76AF95606}"/>
    <hyperlink ref="D24" location="'Agent de gardiennage'!A1" display="Agent de gardiennage" xr:uid="{C0A905ED-22AB-454E-9D67-D028376C62DB}"/>
    <hyperlink ref="D25" location="'Conducteur de transports en com'!A1" display="Conducteur de transports en commun" xr:uid="{DF7F68E3-E5E5-46FD-96C9-CA6F0C4C4E72}"/>
    <hyperlink ref="D27" location="'Agent de maintenance bât equip '!A1" display="Agent de maintenance bâtiments, équipements, services techniques" xr:uid="{E033F8F1-7233-4E7D-9840-A9D19D20A8E7}"/>
    <hyperlink ref="D28" location="'Technicien maintenance bât equ'!A1" display="Technicien de maintenance bâtiments, équipements, services techniques" xr:uid="{9AD7AED8-A98F-411F-A849-C1F5E76CAB48}"/>
    <hyperlink ref="D29" location="'Responsable maintenance bât equ'!A1" display="Responsable de maintenance bâtiments, équipements, services techniques" xr:uid="{76624F92-A0BC-4B84-AD9C-07FE49D8FD0E}"/>
    <hyperlink ref="D30" location="'Technicien hygiene sécurité pré'!A1" display="Technicien hygiène, sécurité, prévention, environnement" xr:uid="{24933454-F6D1-4806-9E30-213F06600FCB}"/>
    <hyperlink ref="D31" location="'Responsable hygiene sécurité pr'!A1" display="Responsable hygiène, sécurité, prévention, environnement" xr:uid="{240DA4B9-CB2C-4798-8BA0-9AECBEC81524}"/>
    <hyperlink ref="D32" location="'Aide cuisinier'!A1" display="Aide-cuisinier" xr:uid="{302180B6-D411-4342-ABE3-67022527E9A7}"/>
    <hyperlink ref="D33" location="CUISINIER!A1" display="Cuisinier" xr:uid="{5D498272-C354-42A1-A263-C61AFD081131}"/>
    <hyperlink ref="D34" location="'Chef de cuisine'!A1" display="Chef de cuisine" xr:uid="{ADA1B122-0F74-4E10-8D1E-941575EF6649}"/>
    <hyperlink ref="D37" location="'Technicien informatique numeriq'!A1" display="Technicien informatique et numérique" xr:uid="{592E55B6-5F85-4113-BA30-48B0F57A6368}"/>
    <hyperlink ref="D38" location="'Responsable informatique numeri'!A1" display="Responsable informatique et numérique" xr:uid="{0615B56F-4A9F-4BC0-8EC0-4CA87A7BA3C6}"/>
    <hyperlink ref="D39" location="'Technicien informatique numeriq'!A1" display="Technicien réseau syst info'!A1" xr:uid="{992DEF4B-6755-415F-BCD8-9187EB85E600}"/>
    <hyperlink ref="D40" location="'Administrateur réseau syst info'!A1" display="Administrateur réseau et système d’information" xr:uid="{0F764B5C-44E5-49B6-BBEE-DE3A02A820FC}"/>
    <hyperlink ref="D43" location="'Chg developpement projet missio'!A1" display="Chargé de développement de projets et de mission d’études" xr:uid="{658CB44E-4BAE-4476-B8D7-9F7C43D05084}"/>
    <hyperlink ref="D44" location="'Resp developpement projet missi'!A1" display="Responsable de développement de projets et de mission d’études" xr:uid="{0EE7652E-9D15-4C70-8E53-1DFC02044F9B}"/>
    <hyperlink ref="D45" location="'Chg developpement commercial'!A1" display="Chargé de développement commercial" xr:uid="{054FE9DD-871C-4179-B339-03841F626286}"/>
    <hyperlink ref="D46" location="'Resp développement commercial'!A1" display="Responsable de développement commercial" xr:uid="{7CC30746-077A-4E99-87B9-06BAD1ECCB37}"/>
    <hyperlink ref="D47" location="'Chg de communication relations '!A1" display="Chargé de communication et de relations extérieures" xr:uid="{AF8FA09E-CDA3-423F-9D8A-6852AAAF1726}"/>
    <hyperlink ref="D48" location="'Resp communication relations ex'!A1" display="Responsable de communication et de relations extérieures" xr:uid="{527842DC-66DE-4A78-BEB4-6736C6C9B7A3}"/>
    <hyperlink ref="F7" location="'Conducteur d''engin'!A1" display="Conducteur d’engins" xr:uid="{004F1968-9A4E-4819-BA16-234389BA57DD}"/>
    <hyperlink ref="F8" location="'Ouvrier exploitation entreprise'!A1" display="Ouvrier d’exploitation et entreprises / ateliers supports" xr:uid="{9A2B62F0-24CA-4315-BF20-E8E5454CDA4C}"/>
    <hyperlink ref="F10" location="'Technicien exploitation entrepr'!A1" display="Technicien d’exploitation et entreprises / ateliers supports" xr:uid="{30E5F47A-7913-4C97-A4D8-EDBD13B9911A}"/>
    <hyperlink ref="F12" location="'Resp exploitation entreprise at'!A1" display="Responsable d’exploitation et entreprises / ateliers supports" xr:uid="{A99914F0-8101-4BB0-8956-0DD586CF813E}"/>
    <hyperlink ref="F14" location="'Technicien experimentation rech'!A1" display="Technicien d’expérimentation et de recherche" xr:uid="{D30C780F-E339-4E22-8C04-81F3F25BDAB3}"/>
    <hyperlink ref="F16" location="'Resp experimentation recherche'!A1" display="Responsable d’expérimentation et de recherche" xr:uid="{A5B8EA42-E7BD-4610-A9FC-894063532DCD}"/>
    <hyperlink ref="F17" location="'Agent de laboratoire'!A1" display="Agent de laboratoire" xr:uid="{42AE2CD5-EB47-429C-9A93-A90F4425BC27}"/>
    <hyperlink ref="F18" location="'Technicien de laboratoire'!A1" display="Technicien de laboratoire" xr:uid="{3CA727BE-7ACD-4BE3-B9F1-F72257119690}"/>
    <hyperlink ref="F20" location="'Chg developpement territoire'!A1" display="Chargé de développement d’actions d’animation avec le territoire" xr:uid="{92A7D567-705B-4587-AD0B-A4B66DB5B027}"/>
    <hyperlink ref="F21" location="'Resp développement territoire'!A1" display="Responsable de développement d’actions d’animation avec le territoire" xr:uid="{9F7E24FE-CB3E-4F88-9247-BE30CDF88124}"/>
    <hyperlink ref="F22" location="'Chg developpement partenarial'!A1" display="Chargé du développement partenarial" xr:uid="{BB688964-92DA-4E63-99C1-4FA00522A523}"/>
    <hyperlink ref="F23" location="'Resp developpement partenarial'!A1" display="Responsable de développement partenarial" xr:uid="{1D85E82D-8AB7-4B36-B38B-3BF323C014FE}"/>
    <hyperlink ref="F26" location="'Chg cooperation mobilité'!A1" display="Chargé de coopération et de mobilité internationales" xr:uid="{E8F456D4-0894-42C1-88B8-91D6F68AD38D}"/>
    <hyperlink ref="F27" location="'Resp cooperation internationale'!A1" display=" Responsable de coopération et de mobilité internationales" xr:uid="{C5D30721-C750-4617-8977-99EA99ED78D5}"/>
    <hyperlink ref="F30" location="'Mission spécifique animateur'!A1" display="Animateur (missions spécifiques complémentaires)" xr:uid="{80E656CA-D32D-4A31-92F3-6E89CFCF8A4F}"/>
    <hyperlink ref="F31" location="'Chg de mission specifique compl'!A1" display="Chargé de mission (missions spécifiques complémentaires)" xr:uid="{94D2E286-22A8-4E46-8286-E7A5386B6AA0}"/>
    <hyperlink ref="F32" location="'Responsable Mission spécifique '!A1" display="Responsable (missions spécifiques complémentaires)" xr:uid="{75599F22-66E4-44C5-BDAA-AF804851EDB8}"/>
    <hyperlink ref="A1:B1" location="'TABLE DES MATIERES'!A1" display="Retour à l'index" xr:uid="{567D35E0-1BF2-4576-A26C-5B10E66BAF8B}"/>
    <hyperlink ref="B49" location="INDEX!A1" display="Retour à l'index" xr:uid="{B7C92B30-7FF7-4CC4-BFD3-640B0BC93B22}"/>
    <hyperlink ref="B49:C49" location="'TABLE DES MATIERES'!A1" display="Retour à l'index" xr:uid="{DF39F167-BBA9-44B0-9E88-F9656A537D17}"/>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CF72A-50BE-4F66-9B82-12DF5731B651}">
  <dimension ref="A1:M550"/>
  <sheetViews>
    <sheetView zoomScale="84" zoomScaleNormal="84" workbookViewId="0">
      <selection activeCell="C14" sqref="C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VLOOKUP(G97,Tableau14672390[],3)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276" priority="22">
      <formula>$G$60=$F$60</formula>
    </cfRule>
  </conditionalFormatting>
  <conditionalFormatting sqref="B13">
    <cfRule type="expression" dxfId="1275" priority="21">
      <formula>#REF!=#REF!</formula>
    </cfRule>
  </conditionalFormatting>
  <conditionalFormatting sqref="B27">
    <cfRule type="expression" dxfId="1274" priority="20">
      <formula>#REF!=#REF!</formula>
    </cfRule>
  </conditionalFormatting>
  <conditionalFormatting sqref="B42">
    <cfRule type="expression" dxfId="1273" priority="18">
      <formula>#REF!=#REF!</formula>
    </cfRule>
  </conditionalFormatting>
  <conditionalFormatting sqref="B59">
    <cfRule type="expression" dxfId="1272" priority="17">
      <formula>#REF!=#REF!</formula>
    </cfRule>
  </conditionalFormatting>
  <conditionalFormatting sqref="B75">
    <cfRule type="expression" dxfId="1271" priority="19">
      <formula>#REF!=#REF!</formula>
    </cfRule>
  </conditionalFormatting>
  <conditionalFormatting sqref="B76 C77:F77">
    <cfRule type="expression" dxfId="1270" priority="14">
      <formula>$G$77=$F$77</formula>
    </cfRule>
  </conditionalFormatting>
  <conditionalFormatting sqref="B76:E76">
    <cfRule type="expression" dxfId="1269" priority="15">
      <formula>$G$76=$F$76</formula>
    </cfRule>
  </conditionalFormatting>
  <conditionalFormatting sqref="B13:F13">
    <cfRule type="expression" dxfId="1268" priority="39">
      <formula>$G$13=$F$13</formula>
    </cfRule>
  </conditionalFormatting>
  <conditionalFormatting sqref="B14:F14">
    <cfRule type="expression" dxfId="1267" priority="38">
      <formula>$G$14=$F$14</formula>
    </cfRule>
  </conditionalFormatting>
  <conditionalFormatting sqref="B27:F27">
    <cfRule type="expression" dxfId="1266" priority="5">
      <formula>$G$27=$F$27</formula>
    </cfRule>
  </conditionalFormatting>
  <conditionalFormatting sqref="B42:F42">
    <cfRule type="expression" dxfId="1265" priority="32">
      <formula>$G$42=$F$42</formula>
    </cfRule>
  </conditionalFormatting>
  <conditionalFormatting sqref="B59:F59">
    <cfRule type="expression" dxfId="1264" priority="28">
      <formula>$G$59=$F$59</formula>
    </cfRule>
  </conditionalFormatting>
  <conditionalFormatting sqref="B75:F75">
    <cfRule type="expression" dxfId="1263" priority="16">
      <formula>$G$75=$F$75</formula>
    </cfRule>
  </conditionalFormatting>
  <conditionalFormatting sqref="B78:F78">
    <cfRule type="expression" dxfId="1262" priority="13">
      <formula>$G$78=$F$78</formula>
    </cfRule>
  </conditionalFormatting>
  <conditionalFormatting sqref="C28 D29:F29">
    <cfRule type="expression" dxfId="1261" priority="34">
      <formula>$G$29=$F$29</formula>
    </cfRule>
  </conditionalFormatting>
  <conditionalFormatting sqref="C119">
    <cfRule type="expression" dxfId="1260" priority="1">
      <formula>$L118&gt;1</formula>
    </cfRule>
    <cfRule type="expression" dxfId="1259" priority="3">
      <formula>$L118&lt;1</formula>
    </cfRule>
  </conditionalFormatting>
  <conditionalFormatting sqref="C16:F16">
    <cfRule type="expression" dxfId="1258" priority="36">
      <formula>$G$16=$F$16</formula>
    </cfRule>
  </conditionalFormatting>
  <conditionalFormatting sqref="C28:F28">
    <cfRule type="expression" dxfId="1257" priority="35">
      <formula>$G$28=$F$28</formula>
    </cfRule>
  </conditionalFormatting>
  <conditionalFormatting sqref="C30:F30">
    <cfRule type="expression" dxfId="1256" priority="33">
      <formula>$G$30=$F$30</formula>
    </cfRule>
  </conditionalFormatting>
  <conditionalFormatting sqref="C43:F43">
    <cfRule type="expression" dxfId="1255" priority="31">
      <formula>$G$43=$F$43</formula>
    </cfRule>
  </conditionalFormatting>
  <conditionalFormatting sqref="C44:F44">
    <cfRule type="expression" dxfId="1254" priority="30">
      <formula>$G$44=$F$44</formula>
    </cfRule>
  </conditionalFormatting>
  <conditionalFormatting sqref="C45:F45">
    <cfRule type="expression" dxfId="1253" priority="29">
      <formula>$G$45=$F$45</formula>
    </cfRule>
  </conditionalFormatting>
  <conditionalFormatting sqref="D22">
    <cfRule type="expression" dxfId="1252" priority="23">
      <formula>$G$60=$F$60</formula>
    </cfRule>
  </conditionalFormatting>
  <conditionalFormatting sqref="D33">
    <cfRule type="expression" dxfId="1251" priority="24">
      <formula>$G$60=$F$60</formula>
    </cfRule>
  </conditionalFormatting>
  <conditionalFormatting sqref="D86">
    <cfRule type="expression" dxfId="1250" priority="12">
      <formula>$G$87=$F$87</formula>
    </cfRule>
    <cfRule type="expression" dxfId="1249" priority="11">
      <formula>$G$88=$F$88</formula>
    </cfRule>
  </conditionalFormatting>
  <conditionalFormatting sqref="D60:F60">
    <cfRule type="expression" dxfId="1248" priority="27">
      <formula>$G$60=$F$60</formula>
    </cfRule>
  </conditionalFormatting>
  <conditionalFormatting sqref="D61:F61">
    <cfRule type="expression" dxfId="1247" priority="26">
      <formula>$G$61=$F$61</formula>
    </cfRule>
  </conditionalFormatting>
  <conditionalFormatting sqref="D62:F62">
    <cfRule type="expression" dxfId="1246" priority="25">
      <formula>$G$62=$F$62</formula>
    </cfRule>
  </conditionalFormatting>
  <conditionalFormatting sqref="D85:F85">
    <cfRule type="expression" dxfId="1245" priority="10">
      <formula>$G$85=$F$85</formula>
    </cfRule>
  </conditionalFormatting>
  <conditionalFormatting sqref="D86:F86">
    <cfRule type="expression" dxfId="1244" priority="9">
      <formula>$G$86=$F$86</formula>
    </cfRule>
  </conditionalFormatting>
  <conditionalFormatting sqref="D89:F89">
    <cfRule type="expression" dxfId="1243" priority="6">
      <formula>$G$89=$F$89</formula>
    </cfRule>
  </conditionalFormatting>
  <conditionalFormatting sqref="E14 C15:D15 F15">
    <cfRule type="expression" dxfId="1242" priority="37">
      <formula>$G$15=$F$15</formula>
    </cfRule>
  </conditionalFormatting>
  <conditionalFormatting sqref="E118 G118">
    <cfRule type="expression" dxfId="1241" priority="4">
      <formula>$L118&gt;1</formula>
    </cfRule>
    <cfRule type="expression" dxfId="1240" priority="2">
      <formula>$L118&lt;1</formula>
    </cfRule>
  </conditionalFormatting>
  <conditionalFormatting sqref="E87:F87">
    <cfRule type="expression" dxfId="1239" priority="8">
      <formula>$G$87=$F$87</formula>
    </cfRule>
  </conditionalFormatting>
  <conditionalFormatting sqref="E88:F88">
    <cfRule type="expression" dxfId="1238" priority="7">
      <formula>$G$88=$F$88</formula>
    </cfRule>
  </conditionalFormatting>
  <conditionalFormatting sqref="G94">
    <cfRule type="expression" dxfId="1237" priority="42">
      <formula>$G$94&gt;11</formula>
    </cfRule>
  </conditionalFormatting>
  <conditionalFormatting sqref="G94:G95">
    <cfRule type="expression" dxfId="1236" priority="40">
      <formula>$G$94&lt;5</formula>
    </cfRule>
  </conditionalFormatting>
  <conditionalFormatting sqref="M94:M95">
    <cfRule type="expression" dxfId="1235" priority="41">
      <formula>#REF!&gt;150</formula>
    </cfRule>
  </conditionalFormatting>
  <hyperlinks>
    <hyperlink ref="B143" location="'TABLE DES MATIERES'!A1" display="Retour à l'index" xr:uid="{4C73D434-A62C-46D5-B326-97CE0BA14A6C}"/>
    <hyperlink ref="B6" location="'TABLE DES MATIERES'!A1" display="Retour à l'index" xr:uid="{A1986CCA-E073-4F3E-BC50-2E1EFF8F45A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1171-EB8A-4211-9F80-898800647F12}">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VLOOKUP(G97,Tableau14672374[],3)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234" priority="22">
      <formula>$G$60=$F$60</formula>
    </cfRule>
  </conditionalFormatting>
  <conditionalFormatting sqref="B13">
    <cfRule type="expression" dxfId="1233" priority="21">
      <formula>#REF!=#REF!</formula>
    </cfRule>
  </conditionalFormatting>
  <conditionalFormatting sqref="B27">
    <cfRule type="expression" dxfId="1232" priority="20">
      <formula>#REF!=#REF!</formula>
    </cfRule>
  </conditionalFormatting>
  <conditionalFormatting sqref="B42">
    <cfRule type="expression" dxfId="1231" priority="18">
      <formula>#REF!=#REF!</formula>
    </cfRule>
  </conditionalFormatting>
  <conditionalFormatting sqref="B59">
    <cfRule type="expression" dxfId="1230" priority="17">
      <formula>#REF!=#REF!</formula>
    </cfRule>
  </conditionalFormatting>
  <conditionalFormatting sqref="B75">
    <cfRule type="expression" dxfId="1229" priority="19">
      <formula>#REF!=#REF!</formula>
    </cfRule>
  </conditionalFormatting>
  <conditionalFormatting sqref="B76 C77:F77">
    <cfRule type="expression" dxfId="1228" priority="14">
      <formula>$G$77=$F$77</formula>
    </cfRule>
  </conditionalFormatting>
  <conditionalFormatting sqref="B76:E76">
    <cfRule type="expression" dxfId="1227" priority="15">
      <formula>$G$76=$F$76</formula>
    </cfRule>
  </conditionalFormatting>
  <conditionalFormatting sqref="B13:F13">
    <cfRule type="expression" dxfId="1226" priority="39">
      <formula>$G$13=$F$13</formula>
    </cfRule>
  </conditionalFormatting>
  <conditionalFormatting sqref="B14:F14">
    <cfRule type="expression" dxfId="1225" priority="38">
      <formula>$G$14=$F$14</formula>
    </cfRule>
  </conditionalFormatting>
  <conditionalFormatting sqref="B27:F27">
    <cfRule type="expression" dxfId="1224" priority="5">
      <formula>$G$27=$F$27</formula>
    </cfRule>
  </conditionalFormatting>
  <conditionalFormatting sqref="B42:F42">
    <cfRule type="expression" dxfId="1223" priority="32">
      <formula>$G$42=$F$42</formula>
    </cfRule>
  </conditionalFormatting>
  <conditionalFormatting sqref="B59:F59">
    <cfRule type="expression" dxfId="1222" priority="28">
      <formula>$G$59=$F$59</formula>
    </cfRule>
  </conditionalFormatting>
  <conditionalFormatting sqref="B75:F75">
    <cfRule type="expression" dxfId="1221" priority="16">
      <formula>$G$75=$F$75</formula>
    </cfRule>
  </conditionalFormatting>
  <conditionalFormatting sqref="B78:F78">
    <cfRule type="expression" dxfId="1220" priority="13">
      <formula>$G$78=$F$78</formula>
    </cfRule>
  </conditionalFormatting>
  <conditionalFormatting sqref="C28 D29:F29">
    <cfRule type="expression" dxfId="1219" priority="34">
      <formula>$G$29=$F$29</formula>
    </cfRule>
  </conditionalFormatting>
  <conditionalFormatting sqref="C119">
    <cfRule type="expression" dxfId="1218" priority="1">
      <formula>$L118&gt;1</formula>
    </cfRule>
    <cfRule type="expression" dxfId="1217" priority="3">
      <formula>$L118&lt;1</formula>
    </cfRule>
  </conditionalFormatting>
  <conditionalFormatting sqref="C16:F16">
    <cfRule type="expression" dxfId="1216" priority="36">
      <formula>$G$16=$F$16</formula>
    </cfRule>
  </conditionalFormatting>
  <conditionalFormatting sqref="C28:F28">
    <cfRule type="expression" dxfId="1215" priority="35">
      <formula>$G$28=$F$28</formula>
    </cfRule>
  </conditionalFormatting>
  <conditionalFormatting sqref="C30:F30">
    <cfRule type="expression" dxfId="1214" priority="33">
      <formula>$G$30=$F$30</formula>
    </cfRule>
  </conditionalFormatting>
  <conditionalFormatting sqref="C43:F43">
    <cfRule type="expression" dxfId="1213" priority="31">
      <formula>$G$43=$F$43</formula>
    </cfRule>
  </conditionalFormatting>
  <conditionalFormatting sqref="C44:F44">
    <cfRule type="expression" dxfId="1212" priority="30">
      <formula>$G$44=$F$44</formula>
    </cfRule>
  </conditionalFormatting>
  <conditionalFormatting sqref="C45:F45">
    <cfRule type="expression" dxfId="1211" priority="29">
      <formula>$G$45=$F$45</formula>
    </cfRule>
  </conditionalFormatting>
  <conditionalFormatting sqref="D22">
    <cfRule type="expression" dxfId="1210" priority="23">
      <formula>$G$60=$F$60</formula>
    </cfRule>
  </conditionalFormatting>
  <conditionalFormatting sqref="D33">
    <cfRule type="expression" dxfId="1209" priority="24">
      <formula>$G$60=$F$60</formula>
    </cfRule>
  </conditionalFormatting>
  <conditionalFormatting sqref="D86">
    <cfRule type="expression" dxfId="1208" priority="12">
      <formula>$G$87=$F$87</formula>
    </cfRule>
    <cfRule type="expression" dxfId="1207" priority="11">
      <formula>$G$88=$F$88</formula>
    </cfRule>
  </conditionalFormatting>
  <conditionalFormatting sqref="D60:F60">
    <cfRule type="expression" dxfId="1206" priority="27">
      <formula>$G$60=$F$60</formula>
    </cfRule>
  </conditionalFormatting>
  <conditionalFormatting sqref="D61:F61">
    <cfRule type="expression" dxfId="1205" priority="26">
      <formula>$G$61=$F$61</formula>
    </cfRule>
  </conditionalFormatting>
  <conditionalFormatting sqref="D62:F62">
    <cfRule type="expression" dxfId="1204" priority="25">
      <formula>$G$62=$F$62</formula>
    </cfRule>
  </conditionalFormatting>
  <conditionalFormatting sqref="D85:F85">
    <cfRule type="expression" dxfId="1203" priority="10">
      <formula>$G$85=$F$85</formula>
    </cfRule>
  </conditionalFormatting>
  <conditionalFormatting sqref="D86:F86">
    <cfRule type="expression" dxfId="1202" priority="9">
      <formula>$G$86=$F$86</formula>
    </cfRule>
  </conditionalFormatting>
  <conditionalFormatting sqref="D89:F89">
    <cfRule type="expression" dxfId="1201" priority="6">
      <formula>$G$89=$F$89</formula>
    </cfRule>
  </conditionalFormatting>
  <conditionalFormatting sqref="E14 C15:D15 F15">
    <cfRule type="expression" dxfId="1200" priority="37">
      <formula>$G$15=$F$15</formula>
    </cfRule>
  </conditionalFormatting>
  <conditionalFormatting sqref="E118 G118">
    <cfRule type="expression" dxfId="1199" priority="4">
      <formula>$L118&gt;1</formula>
    </cfRule>
    <cfRule type="expression" dxfId="1198" priority="2">
      <formula>$L118&lt;1</formula>
    </cfRule>
  </conditionalFormatting>
  <conditionalFormatting sqref="E87:F87">
    <cfRule type="expression" dxfId="1197" priority="8">
      <formula>$G$87=$F$87</formula>
    </cfRule>
  </conditionalFormatting>
  <conditionalFormatting sqref="E88:F88">
    <cfRule type="expression" dxfId="1196" priority="7">
      <formula>$G$88=$F$88</formula>
    </cfRule>
  </conditionalFormatting>
  <conditionalFormatting sqref="G94">
    <cfRule type="expression" dxfId="1195" priority="42">
      <formula>$G$94&gt;11</formula>
    </cfRule>
  </conditionalFormatting>
  <conditionalFormatting sqref="G94:G95">
    <cfRule type="expression" dxfId="1194" priority="40">
      <formula>$G$94&lt;5</formula>
    </cfRule>
  </conditionalFormatting>
  <conditionalFormatting sqref="M94:M95">
    <cfRule type="expression" dxfId="1193" priority="41">
      <formula>#REF!&gt;150</formula>
    </cfRule>
  </conditionalFormatting>
  <hyperlinks>
    <hyperlink ref="B143" location="'TABLE DES MATIERES'!A1" display="Retour à l'index" xr:uid="{410451D8-97DB-46C3-9C2C-355B7849390A}"/>
    <hyperlink ref="B6" location="'TABLE DES MATIERES'!A1" display="Retour à l'index" xr:uid="{A7D60A6F-CB14-4E50-8916-C59A34358E6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80D9-0ECC-4AD0-8E7F-2C7A6F29E542}">
  <dimension ref="A1:M550"/>
  <sheetViews>
    <sheetView zoomScale="84" zoomScaleNormal="84" workbookViewId="0">
      <selection activeCell="C12" sqref="C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VLOOKUP(G97,Tableau14672388[],3)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192" priority="22">
      <formula>$G$60=$F$60</formula>
    </cfRule>
  </conditionalFormatting>
  <conditionalFormatting sqref="B13">
    <cfRule type="expression" dxfId="1191" priority="21">
      <formula>#REF!=#REF!</formula>
    </cfRule>
  </conditionalFormatting>
  <conditionalFormatting sqref="B27">
    <cfRule type="expression" dxfId="1190" priority="20">
      <formula>#REF!=#REF!</formula>
    </cfRule>
  </conditionalFormatting>
  <conditionalFormatting sqref="B42">
    <cfRule type="expression" dxfId="1189" priority="18">
      <formula>#REF!=#REF!</formula>
    </cfRule>
  </conditionalFormatting>
  <conditionalFormatting sqref="B59">
    <cfRule type="expression" dxfId="1188" priority="17">
      <formula>#REF!=#REF!</formula>
    </cfRule>
  </conditionalFormatting>
  <conditionalFormatting sqref="B75">
    <cfRule type="expression" dxfId="1187" priority="19">
      <formula>#REF!=#REF!</formula>
    </cfRule>
  </conditionalFormatting>
  <conditionalFormatting sqref="B76 C77:F77">
    <cfRule type="expression" dxfId="1186" priority="14">
      <formula>$G$77=$F$77</formula>
    </cfRule>
  </conditionalFormatting>
  <conditionalFormatting sqref="B76:E76">
    <cfRule type="expression" dxfId="1185" priority="15">
      <formula>$G$76=$F$76</formula>
    </cfRule>
  </conditionalFormatting>
  <conditionalFormatting sqref="B13:F13">
    <cfRule type="expression" dxfId="1184" priority="39">
      <formula>$G$13=$F$13</formula>
    </cfRule>
  </conditionalFormatting>
  <conditionalFormatting sqref="B14:F14">
    <cfRule type="expression" dxfId="1183" priority="38">
      <formula>$G$14=$F$14</formula>
    </cfRule>
  </conditionalFormatting>
  <conditionalFormatting sqref="B27:F27">
    <cfRule type="expression" dxfId="1182" priority="5">
      <formula>$G$27=$F$27</formula>
    </cfRule>
  </conditionalFormatting>
  <conditionalFormatting sqref="B42:F42">
    <cfRule type="expression" dxfId="1181" priority="32">
      <formula>$G$42=$F$42</formula>
    </cfRule>
  </conditionalFormatting>
  <conditionalFormatting sqref="B59:F59">
    <cfRule type="expression" dxfId="1180" priority="28">
      <formula>$G$59=$F$59</formula>
    </cfRule>
  </conditionalFormatting>
  <conditionalFormatting sqref="B75:F75">
    <cfRule type="expression" dxfId="1179" priority="16">
      <formula>$G$75=$F$75</formula>
    </cfRule>
  </conditionalFormatting>
  <conditionalFormatting sqref="B78:F78">
    <cfRule type="expression" dxfId="1178" priority="13">
      <formula>$G$78=$F$78</formula>
    </cfRule>
  </conditionalFormatting>
  <conditionalFormatting sqref="C28 D29:F29">
    <cfRule type="expression" dxfId="1177" priority="34">
      <formula>$G$29=$F$29</formula>
    </cfRule>
  </conditionalFormatting>
  <conditionalFormatting sqref="C119">
    <cfRule type="expression" dxfId="1176" priority="1">
      <formula>$L118&gt;1</formula>
    </cfRule>
    <cfRule type="expression" dxfId="1175" priority="3">
      <formula>$L118&lt;1</formula>
    </cfRule>
  </conditionalFormatting>
  <conditionalFormatting sqref="C16:F16">
    <cfRule type="expression" dxfId="1174" priority="36">
      <formula>$G$16=$F$16</formula>
    </cfRule>
  </conditionalFormatting>
  <conditionalFormatting sqref="C28:F28">
    <cfRule type="expression" dxfId="1173" priority="35">
      <formula>$G$28=$F$28</formula>
    </cfRule>
  </conditionalFormatting>
  <conditionalFormatting sqref="C30:F30">
    <cfRule type="expression" dxfId="1172" priority="33">
      <formula>$G$30=$F$30</formula>
    </cfRule>
  </conditionalFormatting>
  <conditionalFormatting sqref="C43:F43">
    <cfRule type="expression" dxfId="1171" priority="31">
      <formula>$G$43=$F$43</formula>
    </cfRule>
  </conditionalFormatting>
  <conditionalFormatting sqref="C44:F44">
    <cfRule type="expression" dxfId="1170" priority="30">
      <formula>$G$44=$F$44</formula>
    </cfRule>
  </conditionalFormatting>
  <conditionalFormatting sqref="C45:F45">
    <cfRule type="expression" dxfId="1169" priority="29">
      <formula>$G$45=$F$45</formula>
    </cfRule>
  </conditionalFormatting>
  <conditionalFormatting sqref="D22">
    <cfRule type="expression" dxfId="1168" priority="23">
      <formula>$G$60=$F$60</formula>
    </cfRule>
  </conditionalFormatting>
  <conditionalFormatting sqref="D33">
    <cfRule type="expression" dxfId="1167" priority="24">
      <formula>$G$60=$F$60</formula>
    </cfRule>
  </conditionalFormatting>
  <conditionalFormatting sqref="D86">
    <cfRule type="expression" dxfId="1166" priority="12">
      <formula>$G$87=$F$87</formula>
    </cfRule>
    <cfRule type="expression" dxfId="1165" priority="11">
      <formula>$G$88=$F$88</formula>
    </cfRule>
  </conditionalFormatting>
  <conditionalFormatting sqref="D60:F60">
    <cfRule type="expression" dxfId="1164" priority="27">
      <formula>$G$60=$F$60</formula>
    </cfRule>
  </conditionalFormatting>
  <conditionalFormatting sqref="D61:F61">
    <cfRule type="expression" dxfId="1163" priority="26">
      <formula>$G$61=$F$61</formula>
    </cfRule>
  </conditionalFormatting>
  <conditionalFormatting sqref="D62:F62">
    <cfRule type="expression" dxfId="1162" priority="25">
      <formula>$G$62=$F$62</formula>
    </cfRule>
  </conditionalFormatting>
  <conditionalFormatting sqref="D85:F85">
    <cfRule type="expression" dxfId="1161" priority="10">
      <formula>$G$85=$F$85</formula>
    </cfRule>
  </conditionalFormatting>
  <conditionalFormatting sqref="D86:F86">
    <cfRule type="expression" dxfId="1160" priority="9">
      <formula>$G$86=$F$86</formula>
    </cfRule>
  </conditionalFormatting>
  <conditionalFormatting sqref="D89:F89">
    <cfRule type="expression" dxfId="1159" priority="6">
      <formula>$G$89=$F$89</formula>
    </cfRule>
  </conditionalFormatting>
  <conditionalFormatting sqref="E14 C15:D15 F15">
    <cfRule type="expression" dxfId="1158" priority="37">
      <formula>$G$15=$F$15</formula>
    </cfRule>
  </conditionalFormatting>
  <conditionalFormatting sqref="E118 G118">
    <cfRule type="expression" dxfId="1157" priority="4">
      <formula>$L118&gt;1</formula>
    </cfRule>
    <cfRule type="expression" dxfId="1156" priority="2">
      <formula>$L118&lt;1</formula>
    </cfRule>
  </conditionalFormatting>
  <conditionalFormatting sqref="E87:F87">
    <cfRule type="expression" dxfId="1155" priority="8">
      <formula>$G$87=$F$87</formula>
    </cfRule>
  </conditionalFormatting>
  <conditionalFormatting sqref="E88:F88">
    <cfRule type="expression" dxfId="1154" priority="7">
      <formula>$G$88=$F$88</formula>
    </cfRule>
  </conditionalFormatting>
  <conditionalFormatting sqref="G94">
    <cfRule type="expression" dxfId="1153" priority="42">
      <formula>$G$94&gt;11</formula>
    </cfRule>
  </conditionalFormatting>
  <conditionalFormatting sqref="G94:G95">
    <cfRule type="expression" dxfId="1152" priority="40">
      <formula>$G$94&lt;5</formula>
    </cfRule>
  </conditionalFormatting>
  <conditionalFormatting sqref="M94:M95">
    <cfRule type="expression" dxfId="1151" priority="41">
      <formula>#REF!&gt;150</formula>
    </cfRule>
  </conditionalFormatting>
  <hyperlinks>
    <hyperlink ref="B143" location="'TABLE DES MATIERES'!A1" display="Retour à l'index" xr:uid="{5AA5D2C2-EFC2-4B0E-8F18-D0B3D649C64B}"/>
    <hyperlink ref="B6" location="'TABLE DES MATIERES'!A1" display="Retour à l'index" xr:uid="{1546ACA9-F5A4-4F82-B672-E3237A2EE86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803A7-7AE7-4FE0-A7D6-413EB8B6E3ED}">
  <dimension ref="A1:M550"/>
  <sheetViews>
    <sheetView zoomScale="84" zoomScaleNormal="84" workbookViewId="0">
      <selection activeCell="C12" sqref="C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372</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VLOOKUP(G97,Tableau14672384[],3)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150" priority="22">
      <formula>$G$60=$F$60</formula>
    </cfRule>
  </conditionalFormatting>
  <conditionalFormatting sqref="B13">
    <cfRule type="expression" dxfId="1149" priority="21">
      <formula>#REF!=#REF!</formula>
    </cfRule>
  </conditionalFormatting>
  <conditionalFormatting sqref="B27">
    <cfRule type="expression" dxfId="1148" priority="20">
      <formula>#REF!=#REF!</formula>
    </cfRule>
  </conditionalFormatting>
  <conditionalFormatting sqref="B42">
    <cfRule type="expression" dxfId="1147" priority="18">
      <formula>#REF!=#REF!</formula>
    </cfRule>
  </conditionalFormatting>
  <conditionalFormatting sqref="B59">
    <cfRule type="expression" dxfId="1146" priority="17">
      <formula>#REF!=#REF!</formula>
    </cfRule>
  </conditionalFormatting>
  <conditionalFormatting sqref="B75">
    <cfRule type="expression" dxfId="1145" priority="19">
      <formula>#REF!=#REF!</formula>
    </cfRule>
  </conditionalFormatting>
  <conditionalFormatting sqref="B76 C77:F77">
    <cfRule type="expression" dxfId="1144" priority="14">
      <formula>$G$77=$F$77</formula>
    </cfRule>
  </conditionalFormatting>
  <conditionalFormatting sqref="B76:E76">
    <cfRule type="expression" dxfId="1143" priority="15">
      <formula>$G$76=$F$76</formula>
    </cfRule>
  </conditionalFormatting>
  <conditionalFormatting sqref="B13:F13">
    <cfRule type="expression" dxfId="1142" priority="39">
      <formula>$G$13=$F$13</formula>
    </cfRule>
  </conditionalFormatting>
  <conditionalFormatting sqref="B14:F14">
    <cfRule type="expression" dxfId="1141" priority="38">
      <formula>$G$14=$F$14</formula>
    </cfRule>
  </conditionalFormatting>
  <conditionalFormatting sqref="B27:F27">
    <cfRule type="expression" dxfId="1140" priority="5">
      <formula>$G$27=$F$27</formula>
    </cfRule>
  </conditionalFormatting>
  <conditionalFormatting sqref="B42:F42">
    <cfRule type="expression" dxfId="1139" priority="32">
      <formula>$G$42=$F$42</formula>
    </cfRule>
  </conditionalFormatting>
  <conditionalFormatting sqref="B59:F59">
    <cfRule type="expression" dxfId="1138" priority="28">
      <formula>$G$59=$F$59</formula>
    </cfRule>
  </conditionalFormatting>
  <conditionalFormatting sqref="B75:F75">
    <cfRule type="expression" dxfId="1137" priority="16">
      <formula>$G$75=$F$75</formula>
    </cfRule>
  </conditionalFormatting>
  <conditionalFormatting sqref="B78:F78">
    <cfRule type="expression" dxfId="1136" priority="13">
      <formula>$G$78=$F$78</formula>
    </cfRule>
  </conditionalFormatting>
  <conditionalFormatting sqref="C28 D29:F29">
    <cfRule type="expression" dxfId="1135" priority="34">
      <formula>$G$29=$F$29</formula>
    </cfRule>
  </conditionalFormatting>
  <conditionalFormatting sqref="C119">
    <cfRule type="expression" dxfId="1134" priority="1">
      <formula>$L118&gt;1</formula>
    </cfRule>
    <cfRule type="expression" dxfId="1133" priority="3">
      <formula>$L118&lt;1</formula>
    </cfRule>
  </conditionalFormatting>
  <conditionalFormatting sqref="C16:F16">
    <cfRule type="expression" dxfId="1132" priority="36">
      <formula>$G$16=$F$16</formula>
    </cfRule>
  </conditionalFormatting>
  <conditionalFormatting sqref="C28:F28">
    <cfRule type="expression" dxfId="1131" priority="35">
      <formula>$G$28=$F$28</formula>
    </cfRule>
  </conditionalFormatting>
  <conditionalFormatting sqref="C30:F30">
    <cfRule type="expression" dxfId="1130" priority="33">
      <formula>$G$30=$F$30</formula>
    </cfRule>
  </conditionalFormatting>
  <conditionalFormatting sqref="C43:F43">
    <cfRule type="expression" dxfId="1129" priority="31">
      <formula>$G$43=$F$43</formula>
    </cfRule>
  </conditionalFormatting>
  <conditionalFormatting sqref="C44:F44">
    <cfRule type="expression" dxfId="1128" priority="30">
      <formula>$G$44=$F$44</formula>
    </cfRule>
  </conditionalFormatting>
  <conditionalFormatting sqref="C45:F45">
    <cfRule type="expression" dxfId="1127" priority="29">
      <formula>$G$45=$F$45</formula>
    </cfRule>
  </conditionalFormatting>
  <conditionalFormatting sqref="D22">
    <cfRule type="expression" dxfId="1126" priority="23">
      <formula>$G$60=$F$60</formula>
    </cfRule>
  </conditionalFormatting>
  <conditionalFormatting sqref="D33">
    <cfRule type="expression" dxfId="1125" priority="24">
      <formula>$G$60=$F$60</formula>
    </cfRule>
  </conditionalFormatting>
  <conditionalFormatting sqref="D86">
    <cfRule type="expression" dxfId="1124" priority="12">
      <formula>$G$87=$F$87</formula>
    </cfRule>
    <cfRule type="expression" dxfId="1123" priority="11">
      <formula>$G$88=$F$88</formula>
    </cfRule>
  </conditionalFormatting>
  <conditionalFormatting sqref="D60:F60">
    <cfRule type="expression" dxfId="1122" priority="27">
      <formula>$G$60=$F$60</formula>
    </cfRule>
  </conditionalFormatting>
  <conditionalFormatting sqref="D61:F61">
    <cfRule type="expression" dxfId="1121" priority="26">
      <formula>$G$61=$F$61</formula>
    </cfRule>
  </conditionalFormatting>
  <conditionalFormatting sqref="D62:F62">
    <cfRule type="expression" dxfId="1120" priority="25">
      <formula>$G$62=$F$62</formula>
    </cfRule>
  </conditionalFormatting>
  <conditionalFormatting sqref="D85:F85">
    <cfRule type="expression" dxfId="1119" priority="10">
      <formula>$G$85=$F$85</formula>
    </cfRule>
  </conditionalFormatting>
  <conditionalFormatting sqref="D86:F86">
    <cfRule type="expression" dxfId="1118" priority="9">
      <formula>$G$86=$F$86</formula>
    </cfRule>
  </conditionalFormatting>
  <conditionalFormatting sqref="D89:F89">
    <cfRule type="expression" dxfId="1117" priority="6">
      <formula>$G$89=$F$89</formula>
    </cfRule>
  </conditionalFormatting>
  <conditionalFormatting sqref="E14 C15:D15 F15">
    <cfRule type="expression" dxfId="1116" priority="37">
      <formula>$G$15=$F$15</formula>
    </cfRule>
  </conditionalFormatting>
  <conditionalFormatting sqref="E118 G118">
    <cfRule type="expression" dxfId="1115" priority="4">
      <formula>$L118&gt;1</formula>
    </cfRule>
    <cfRule type="expression" dxfId="1114" priority="2">
      <formula>$L118&lt;1</formula>
    </cfRule>
  </conditionalFormatting>
  <conditionalFormatting sqref="E87:F87">
    <cfRule type="expression" dxfId="1113" priority="8">
      <formula>$G$87=$F$87</formula>
    </cfRule>
  </conditionalFormatting>
  <conditionalFormatting sqref="E88:F88">
    <cfRule type="expression" dxfId="1112" priority="7">
      <formula>$G$88=$F$88</formula>
    </cfRule>
  </conditionalFormatting>
  <conditionalFormatting sqref="G94">
    <cfRule type="expression" dxfId="1111" priority="42">
      <formula>$G$94&gt;11</formula>
    </cfRule>
  </conditionalFormatting>
  <conditionalFormatting sqref="G94:G95">
    <cfRule type="expression" dxfId="1110" priority="40">
      <formula>$G$94&lt;5</formula>
    </cfRule>
  </conditionalFormatting>
  <conditionalFormatting sqref="M94:M95">
    <cfRule type="expression" dxfId="1109" priority="41">
      <formula>#REF!&gt;150</formula>
    </cfRule>
  </conditionalFormatting>
  <hyperlinks>
    <hyperlink ref="B143" location="'TABLE DES MATIERES'!A1" display="Retour à l'index" xr:uid="{77135727-95C9-44BD-8C8D-3A6C70336376}"/>
    <hyperlink ref="B6" location="'TABLE DES MATIERES'!A1" display="Retour à l'index" xr:uid="{224826E6-B1DE-47C0-9152-43A194EA017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2E82-83A1-4D1C-ABF1-5B5EBD6AA71A}">
  <dimension ref="A1:M550"/>
  <sheetViews>
    <sheetView zoomScale="84" zoomScaleNormal="84" workbookViewId="0">
      <selection activeCell="C15" sqref="C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VLOOKUP(G97,Tableau14672382[],3)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108" priority="22">
      <formula>$G$60=$F$60</formula>
    </cfRule>
  </conditionalFormatting>
  <conditionalFormatting sqref="B13">
    <cfRule type="expression" dxfId="1107" priority="21">
      <formula>#REF!=#REF!</formula>
    </cfRule>
  </conditionalFormatting>
  <conditionalFormatting sqref="B27">
    <cfRule type="expression" dxfId="1106" priority="20">
      <formula>#REF!=#REF!</formula>
    </cfRule>
  </conditionalFormatting>
  <conditionalFormatting sqref="B42">
    <cfRule type="expression" dxfId="1105" priority="18">
      <formula>#REF!=#REF!</formula>
    </cfRule>
  </conditionalFormatting>
  <conditionalFormatting sqref="B59">
    <cfRule type="expression" dxfId="1104" priority="17">
      <formula>#REF!=#REF!</formula>
    </cfRule>
  </conditionalFormatting>
  <conditionalFormatting sqref="B75">
    <cfRule type="expression" dxfId="1103" priority="19">
      <formula>#REF!=#REF!</formula>
    </cfRule>
  </conditionalFormatting>
  <conditionalFormatting sqref="B76 C77:F77">
    <cfRule type="expression" dxfId="1102" priority="14">
      <formula>$G$77=$F$77</formula>
    </cfRule>
  </conditionalFormatting>
  <conditionalFormatting sqref="B76:E76">
    <cfRule type="expression" dxfId="1101" priority="15">
      <formula>$G$76=$F$76</formula>
    </cfRule>
  </conditionalFormatting>
  <conditionalFormatting sqref="B13:F13">
    <cfRule type="expression" dxfId="1100" priority="39">
      <formula>$G$13=$F$13</formula>
    </cfRule>
  </conditionalFormatting>
  <conditionalFormatting sqref="B14:F14">
    <cfRule type="expression" dxfId="1099" priority="38">
      <formula>$G$14=$F$14</formula>
    </cfRule>
  </conditionalFormatting>
  <conditionalFormatting sqref="B27:F27">
    <cfRule type="expression" dxfId="1098" priority="5">
      <formula>$G$27=$F$27</formula>
    </cfRule>
  </conditionalFormatting>
  <conditionalFormatting sqref="B42:F42">
    <cfRule type="expression" dxfId="1097" priority="32">
      <formula>$G$42=$F$42</formula>
    </cfRule>
  </conditionalFormatting>
  <conditionalFormatting sqref="B59:F59">
    <cfRule type="expression" dxfId="1096" priority="28">
      <formula>$G$59=$F$59</formula>
    </cfRule>
  </conditionalFormatting>
  <conditionalFormatting sqref="B75:F75">
    <cfRule type="expression" dxfId="1095" priority="16">
      <formula>$G$75=$F$75</formula>
    </cfRule>
  </conditionalFormatting>
  <conditionalFormatting sqref="B78:F78">
    <cfRule type="expression" dxfId="1094" priority="13">
      <formula>$G$78=$F$78</formula>
    </cfRule>
  </conditionalFormatting>
  <conditionalFormatting sqref="C28 D29:F29">
    <cfRule type="expression" dxfId="1093" priority="34">
      <formula>$G$29=$F$29</formula>
    </cfRule>
  </conditionalFormatting>
  <conditionalFormatting sqref="C119">
    <cfRule type="expression" dxfId="1092" priority="1">
      <formula>$L118&gt;1</formula>
    </cfRule>
    <cfRule type="expression" dxfId="1091" priority="3">
      <formula>$L118&lt;1</formula>
    </cfRule>
  </conditionalFormatting>
  <conditionalFormatting sqref="C16:F16">
    <cfRule type="expression" dxfId="1090" priority="36">
      <formula>$G$16=$F$16</formula>
    </cfRule>
  </conditionalFormatting>
  <conditionalFormatting sqref="C28:F28">
    <cfRule type="expression" dxfId="1089" priority="35">
      <formula>$G$28=$F$28</formula>
    </cfRule>
  </conditionalFormatting>
  <conditionalFormatting sqref="C30:F30">
    <cfRule type="expression" dxfId="1088" priority="33">
      <formula>$G$30=$F$30</formula>
    </cfRule>
  </conditionalFormatting>
  <conditionalFormatting sqref="C43:F43">
    <cfRule type="expression" dxfId="1087" priority="31">
      <formula>$G$43=$F$43</formula>
    </cfRule>
  </conditionalFormatting>
  <conditionalFormatting sqref="C44:F44">
    <cfRule type="expression" dxfId="1086" priority="30">
      <formula>$G$44=$F$44</formula>
    </cfRule>
  </conditionalFormatting>
  <conditionalFormatting sqref="C45:F45">
    <cfRule type="expression" dxfId="1085" priority="29">
      <formula>$G$45=$F$45</formula>
    </cfRule>
  </conditionalFormatting>
  <conditionalFormatting sqref="D22">
    <cfRule type="expression" dxfId="1084" priority="23">
      <formula>$G$60=$F$60</formula>
    </cfRule>
  </conditionalFormatting>
  <conditionalFormatting sqref="D33">
    <cfRule type="expression" dxfId="1083" priority="24">
      <formula>$G$60=$F$60</formula>
    </cfRule>
  </conditionalFormatting>
  <conditionalFormatting sqref="D86">
    <cfRule type="expression" dxfId="1082" priority="12">
      <formula>$G$87=$F$87</formula>
    </cfRule>
    <cfRule type="expression" dxfId="1081" priority="11">
      <formula>$G$88=$F$88</formula>
    </cfRule>
  </conditionalFormatting>
  <conditionalFormatting sqref="D60:F60">
    <cfRule type="expression" dxfId="1080" priority="27">
      <formula>$G$60=$F$60</formula>
    </cfRule>
  </conditionalFormatting>
  <conditionalFormatting sqref="D61:F61">
    <cfRule type="expression" dxfId="1079" priority="26">
      <formula>$G$61=$F$61</formula>
    </cfRule>
  </conditionalFormatting>
  <conditionalFormatting sqref="D62:F62">
    <cfRule type="expression" dxfId="1078" priority="25">
      <formula>$G$62=$F$62</formula>
    </cfRule>
  </conditionalFormatting>
  <conditionalFormatting sqref="D85:F85">
    <cfRule type="expression" dxfId="1077" priority="10">
      <formula>$G$85=$F$85</formula>
    </cfRule>
  </conditionalFormatting>
  <conditionalFormatting sqref="D86:F86">
    <cfRule type="expression" dxfId="1076" priority="9">
      <formula>$G$86=$F$86</formula>
    </cfRule>
  </conditionalFormatting>
  <conditionalFormatting sqref="D89:F89">
    <cfRule type="expression" dxfId="1075" priority="6">
      <formula>$G$89=$F$89</formula>
    </cfRule>
  </conditionalFormatting>
  <conditionalFormatting sqref="E14 C15:D15 F15">
    <cfRule type="expression" dxfId="1074" priority="37">
      <formula>$G$15=$F$15</formula>
    </cfRule>
  </conditionalFormatting>
  <conditionalFormatting sqref="E118 G118">
    <cfRule type="expression" dxfId="1073" priority="4">
      <formula>$L118&gt;1</formula>
    </cfRule>
    <cfRule type="expression" dxfId="1072" priority="2">
      <formula>$L118&lt;1</formula>
    </cfRule>
  </conditionalFormatting>
  <conditionalFormatting sqref="E87:F87">
    <cfRule type="expression" dxfId="1071" priority="8">
      <formula>$G$87=$F$87</formula>
    </cfRule>
  </conditionalFormatting>
  <conditionalFormatting sqref="E88:F88">
    <cfRule type="expression" dxfId="1070" priority="7">
      <formula>$G$88=$F$88</formula>
    </cfRule>
  </conditionalFormatting>
  <conditionalFormatting sqref="G94">
    <cfRule type="expression" dxfId="1069" priority="42">
      <formula>$G$94&gt;11</formula>
    </cfRule>
  </conditionalFormatting>
  <conditionalFormatting sqref="G94:G95">
    <cfRule type="expression" dxfId="1068" priority="40">
      <formula>$G$94&lt;5</formula>
    </cfRule>
  </conditionalFormatting>
  <conditionalFormatting sqref="M94:M95">
    <cfRule type="expression" dxfId="1067" priority="41">
      <formula>#REF!&gt;150</formula>
    </cfRule>
  </conditionalFormatting>
  <hyperlinks>
    <hyperlink ref="B143" location="'TABLE DES MATIERES'!A1" display="Retour à l'index" xr:uid="{00123996-EAE2-423F-9F46-C98D2E6BA15F}"/>
    <hyperlink ref="B6" location="'TABLE DES MATIERES'!A1" display="Retour à l'index" xr:uid="{1D888F49-3C0B-434B-A803-EDA3BC0B6D8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FDCAB-14DA-4A3C-970B-1C2EBEF6979A}">
  <dimension ref="A1:M550"/>
  <sheetViews>
    <sheetView zoomScale="84" zoomScaleNormal="84" workbookViewId="0">
      <selection activeCell="B14" sqref="B14"/>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66" spans="1:8" hidden="1" x14ac:dyDescent="0.25"/>
    <row r="67" spans="1:8" hidden="1" x14ac:dyDescent="0.25"/>
    <row r="68"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3"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VLOOKUP(G97,Tableau14672365[],3)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hidden="1"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066" priority="22">
      <formula>$G$60=$F$60</formula>
    </cfRule>
  </conditionalFormatting>
  <conditionalFormatting sqref="B13">
    <cfRule type="expression" dxfId="1065" priority="21">
      <formula>#REF!=#REF!</formula>
    </cfRule>
  </conditionalFormatting>
  <conditionalFormatting sqref="B27">
    <cfRule type="expression" dxfId="1064" priority="20">
      <formula>#REF!=#REF!</formula>
    </cfRule>
  </conditionalFormatting>
  <conditionalFormatting sqref="B42">
    <cfRule type="expression" dxfId="1063" priority="18">
      <formula>#REF!=#REF!</formula>
    </cfRule>
  </conditionalFormatting>
  <conditionalFormatting sqref="B59">
    <cfRule type="expression" dxfId="1062" priority="17">
      <formula>#REF!=#REF!</formula>
    </cfRule>
  </conditionalFormatting>
  <conditionalFormatting sqref="B75">
    <cfRule type="expression" dxfId="1061" priority="19">
      <formula>#REF!=#REF!</formula>
    </cfRule>
  </conditionalFormatting>
  <conditionalFormatting sqref="B76 C77:F77">
    <cfRule type="expression" dxfId="1060" priority="14">
      <formula>$G$77=$F$77</formula>
    </cfRule>
  </conditionalFormatting>
  <conditionalFormatting sqref="B76:E76">
    <cfRule type="expression" dxfId="1059" priority="15">
      <formula>$G$76=$F$76</formula>
    </cfRule>
  </conditionalFormatting>
  <conditionalFormatting sqref="B13:F13">
    <cfRule type="expression" dxfId="1058" priority="39">
      <formula>$G$13=$F$13</formula>
    </cfRule>
  </conditionalFormatting>
  <conditionalFormatting sqref="B14:F14">
    <cfRule type="expression" dxfId="1057" priority="38">
      <formula>$G$14=$F$14</formula>
    </cfRule>
  </conditionalFormatting>
  <conditionalFormatting sqref="B27:F27">
    <cfRule type="expression" dxfId="1056" priority="5">
      <formula>$G$27=$F$27</formula>
    </cfRule>
  </conditionalFormatting>
  <conditionalFormatting sqref="B42:F42">
    <cfRule type="expression" dxfId="1055" priority="32">
      <formula>$G$42=$F$42</formula>
    </cfRule>
  </conditionalFormatting>
  <conditionalFormatting sqref="B59:F59">
    <cfRule type="expression" dxfId="1054" priority="28">
      <formula>$G$59=$F$59</formula>
    </cfRule>
  </conditionalFormatting>
  <conditionalFormatting sqref="B75:F75">
    <cfRule type="expression" dxfId="1053" priority="16">
      <formula>$G$75=$F$75</formula>
    </cfRule>
  </conditionalFormatting>
  <conditionalFormatting sqref="B78:F78">
    <cfRule type="expression" dxfId="1052" priority="13">
      <formula>$G$78=$F$78</formula>
    </cfRule>
  </conditionalFormatting>
  <conditionalFormatting sqref="C28 D29:F29">
    <cfRule type="expression" dxfId="1051" priority="34">
      <formula>$G$29=$F$29</formula>
    </cfRule>
  </conditionalFormatting>
  <conditionalFormatting sqref="C119">
    <cfRule type="expression" dxfId="1050" priority="1">
      <formula>$L118&gt;1</formula>
    </cfRule>
    <cfRule type="expression" dxfId="1049" priority="3">
      <formula>$L118&lt;1</formula>
    </cfRule>
  </conditionalFormatting>
  <conditionalFormatting sqref="C16:F16">
    <cfRule type="expression" dxfId="1048" priority="36">
      <formula>$G$16=$F$16</formula>
    </cfRule>
  </conditionalFormatting>
  <conditionalFormatting sqref="C28:F28">
    <cfRule type="expression" dxfId="1047" priority="35">
      <formula>$G$28=$F$28</formula>
    </cfRule>
  </conditionalFormatting>
  <conditionalFormatting sqref="C30:F30">
    <cfRule type="expression" dxfId="1046" priority="33">
      <formula>$G$30=$F$30</formula>
    </cfRule>
  </conditionalFormatting>
  <conditionalFormatting sqref="C43:F43">
    <cfRule type="expression" dxfId="1045" priority="31">
      <formula>$G$43=$F$43</formula>
    </cfRule>
  </conditionalFormatting>
  <conditionalFormatting sqref="C44:F44">
    <cfRule type="expression" dxfId="1044" priority="30">
      <formula>$G$44=$F$44</formula>
    </cfRule>
  </conditionalFormatting>
  <conditionalFormatting sqref="C45:F45">
    <cfRule type="expression" dxfId="1043" priority="29">
      <formula>$G$45=$F$45</formula>
    </cfRule>
  </conditionalFormatting>
  <conditionalFormatting sqref="D22">
    <cfRule type="expression" dxfId="1042" priority="23">
      <formula>$G$60=$F$60</formula>
    </cfRule>
  </conditionalFormatting>
  <conditionalFormatting sqref="D33">
    <cfRule type="expression" dxfId="1041" priority="24">
      <formula>$G$60=$F$60</formula>
    </cfRule>
  </conditionalFormatting>
  <conditionalFormatting sqref="D86">
    <cfRule type="expression" dxfId="1040" priority="12">
      <formula>$G$87=$F$87</formula>
    </cfRule>
    <cfRule type="expression" dxfId="1039" priority="11">
      <formula>$G$88=$F$88</formula>
    </cfRule>
  </conditionalFormatting>
  <conditionalFormatting sqref="D60:F60">
    <cfRule type="expression" dxfId="1038" priority="27">
      <formula>$G$60=$F$60</formula>
    </cfRule>
  </conditionalFormatting>
  <conditionalFormatting sqref="D61:F61">
    <cfRule type="expression" dxfId="1037" priority="26">
      <formula>$G$61=$F$61</formula>
    </cfRule>
  </conditionalFormatting>
  <conditionalFormatting sqref="D62:F62">
    <cfRule type="expression" dxfId="1036" priority="25">
      <formula>$G$62=$F$62</formula>
    </cfRule>
  </conditionalFormatting>
  <conditionalFormatting sqref="D85:F85">
    <cfRule type="expression" dxfId="1035" priority="10">
      <formula>$G$85=$F$85</formula>
    </cfRule>
  </conditionalFormatting>
  <conditionalFormatting sqref="D86:F86">
    <cfRule type="expression" dxfId="1034" priority="9">
      <formula>$G$86=$F$86</formula>
    </cfRule>
  </conditionalFormatting>
  <conditionalFormatting sqref="D89:F89">
    <cfRule type="expression" dxfId="1033" priority="6">
      <formula>$G$89=$F$89</formula>
    </cfRule>
  </conditionalFormatting>
  <conditionalFormatting sqref="E14 C15:D15 F15">
    <cfRule type="expression" dxfId="1032" priority="37">
      <formula>$G$15=$F$15</formula>
    </cfRule>
  </conditionalFormatting>
  <conditionalFormatting sqref="E118 G118">
    <cfRule type="expression" dxfId="1031" priority="4">
      <formula>$L118&gt;1</formula>
    </cfRule>
    <cfRule type="expression" dxfId="1030" priority="2">
      <formula>$L118&lt;1</formula>
    </cfRule>
  </conditionalFormatting>
  <conditionalFormatting sqref="E87:F87">
    <cfRule type="expression" dxfId="1029" priority="8">
      <formula>$G$87=$F$87</formula>
    </cfRule>
  </conditionalFormatting>
  <conditionalFormatting sqref="E88:F88">
    <cfRule type="expression" dxfId="1028" priority="7">
      <formula>$G$88=$F$88</formula>
    </cfRule>
  </conditionalFormatting>
  <conditionalFormatting sqref="G94">
    <cfRule type="expression" dxfId="1027" priority="42">
      <formula>$G$94&gt;11</formula>
    </cfRule>
  </conditionalFormatting>
  <conditionalFormatting sqref="G94:G95">
    <cfRule type="expression" dxfId="1026" priority="40">
      <formula>$G$94&lt;5</formula>
    </cfRule>
  </conditionalFormatting>
  <conditionalFormatting sqref="M94:M95">
    <cfRule type="expression" dxfId="1025" priority="41">
      <formula>#REF!&gt;150</formula>
    </cfRule>
  </conditionalFormatting>
  <hyperlinks>
    <hyperlink ref="B143" location="'TABLE DES MATIERES'!A1" display="Retour à l'index" xr:uid="{DF745A25-EFB6-4661-98D6-8B6FA76B4DEE}"/>
    <hyperlink ref="B6" location="'TABLE DES MATIERES'!A1" display="Retour à l'index" xr:uid="{AC16B7B7-A716-4F7C-A030-FD515339D60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00FC2-BE14-4A0B-B27B-A971145B9936}">
  <dimension ref="A1:M550"/>
  <sheetViews>
    <sheetView zoomScale="84" zoomScaleNormal="84"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1" spans="2:13" hidden="1" x14ac:dyDescent="0.25"/>
    <row r="92"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VLOOKUP(G97,Tableau14672370[],3)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D138:E138"/>
    <mergeCell ref="B140:E140"/>
    <mergeCell ref="B141:E141"/>
    <mergeCell ref="C143:G143"/>
    <mergeCell ref="D130:E130"/>
    <mergeCell ref="D131:E131"/>
    <mergeCell ref="C133:E133"/>
    <mergeCell ref="C135:E135"/>
    <mergeCell ref="C136:E136"/>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B42:E42"/>
    <mergeCell ref="A45:A48"/>
    <mergeCell ref="B45:B47"/>
    <mergeCell ref="C45:C48"/>
    <mergeCell ref="D45:D48"/>
    <mergeCell ref="E45:E48"/>
    <mergeCell ref="F45:F48"/>
    <mergeCell ref="G45:G48"/>
    <mergeCell ref="H45:H48"/>
    <mergeCell ref="A55:A58"/>
    <mergeCell ref="B55:E56"/>
    <mergeCell ref="F55:G58"/>
    <mergeCell ref="H55:H58"/>
    <mergeCell ref="B57:E57"/>
    <mergeCell ref="C49:F49"/>
    <mergeCell ref="G94:G95"/>
    <mergeCell ref="M94:M95"/>
    <mergeCell ref="B59:E59"/>
    <mergeCell ref="B71:E72"/>
    <mergeCell ref="F71:G74"/>
    <mergeCell ref="H71:H74"/>
    <mergeCell ref="B73:E73"/>
    <mergeCell ref="B75:E75"/>
    <mergeCell ref="C63:F63"/>
    <mergeCell ref="B76:B77"/>
    <mergeCell ref="B84:F84"/>
    <mergeCell ref="D86:D88"/>
    <mergeCell ref="E94:F95"/>
    <mergeCell ref="E110:F110"/>
    <mergeCell ref="E111:F111"/>
    <mergeCell ref="D127:E127"/>
    <mergeCell ref="C128:E128"/>
    <mergeCell ref="D97:E97"/>
    <mergeCell ref="E107:F107"/>
    <mergeCell ref="E109:F109"/>
    <mergeCell ref="B105:C105"/>
    <mergeCell ref="B106:C106"/>
    <mergeCell ref="E106:F106"/>
    <mergeCell ref="E108:F108"/>
    <mergeCell ref="B116:G116"/>
    <mergeCell ref="E118:F119"/>
    <mergeCell ref="G118:G119"/>
    <mergeCell ref="B123:F123"/>
    <mergeCell ref="D124:F124"/>
  </mergeCells>
  <conditionalFormatting sqref="B2">
    <cfRule type="expression" dxfId="1024" priority="22">
      <formula>$G$60=$F$60</formula>
    </cfRule>
  </conditionalFormatting>
  <conditionalFormatting sqref="B13">
    <cfRule type="expression" dxfId="1023" priority="21">
      <formula>#REF!=#REF!</formula>
    </cfRule>
  </conditionalFormatting>
  <conditionalFormatting sqref="B27">
    <cfRule type="expression" dxfId="1022" priority="20">
      <formula>#REF!=#REF!</formula>
    </cfRule>
  </conditionalFormatting>
  <conditionalFormatting sqref="B42">
    <cfRule type="expression" dxfId="1021" priority="18">
      <formula>#REF!=#REF!</formula>
    </cfRule>
  </conditionalFormatting>
  <conditionalFormatting sqref="B59">
    <cfRule type="expression" dxfId="1020" priority="17">
      <formula>#REF!=#REF!</formula>
    </cfRule>
  </conditionalFormatting>
  <conditionalFormatting sqref="B75">
    <cfRule type="expression" dxfId="1019" priority="19">
      <formula>#REF!=#REF!</formula>
    </cfRule>
  </conditionalFormatting>
  <conditionalFormatting sqref="B76 C77:F77">
    <cfRule type="expression" dxfId="1018" priority="14">
      <formula>$G$77=$F$77</formula>
    </cfRule>
  </conditionalFormatting>
  <conditionalFormatting sqref="B76:E76">
    <cfRule type="expression" dxfId="1017" priority="15">
      <formula>$G$76=$F$76</formula>
    </cfRule>
  </conditionalFormatting>
  <conditionalFormatting sqref="B13:F13">
    <cfRule type="expression" dxfId="1016" priority="39">
      <formula>$G$13=$F$13</formula>
    </cfRule>
  </conditionalFormatting>
  <conditionalFormatting sqref="B14:F14">
    <cfRule type="expression" dxfId="1015" priority="38">
      <formula>$G$14=$F$14</formula>
    </cfRule>
  </conditionalFormatting>
  <conditionalFormatting sqref="B27:F27">
    <cfRule type="expression" dxfId="1014" priority="5">
      <formula>$G$27=$F$27</formula>
    </cfRule>
  </conditionalFormatting>
  <conditionalFormatting sqref="B42:F42">
    <cfRule type="expression" dxfId="1013" priority="32">
      <formula>$G$42=$F$42</formula>
    </cfRule>
  </conditionalFormatting>
  <conditionalFormatting sqref="B59:F59">
    <cfRule type="expression" dxfId="1012" priority="28">
      <formula>$G$59=$F$59</formula>
    </cfRule>
  </conditionalFormatting>
  <conditionalFormatting sqref="B75:F75">
    <cfRule type="expression" dxfId="1011" priority="16">
      <formula>$G$75=$F$75</formula>
    </cfRule>
  </conditionalFormatting>
  <conditionalFormatting sqref="B78:F78">
    <cfRule type="expression" dxfId="1010" priority="13">
      <formula>$G$78=$F$78</formula>
    </cfRule>
  </conditionalFormatting>
  <conditionalFormatting sqref="C28 D29:F29">
    <cfRule type="expression" dxfId="1009" priority="34">
      <formula>$G$29=$F$29</formula>
    </cfRule>
  </conditionalFormatting>
  <conditionalFormatting sqref="C119">
    <cfRule type="expression" dxfId="1008" priority="1">
      <formula>$L118&gt;1</formula>
    </cfRule>
    <cfRule type="expression" dxfId="1007" priority="3">
      <formula>$L118&lt;1</formula>
    </cfRule>
  </conditionalFormatting>
  <conditionalFormatting sqref="C16:F16">
    <cfRule type="expression" dxfId="1006" priority="36">
      <formula>$G$16=$F$16</formula>
    </cfRule>
  </conditionalFormatting>
  <conditionalFormatting sqref="C28:F28">
    <cfRule type="expression" dxfId="1005" priority="35">
      <formula>$G$28=$F$28</formula>
    </cfRule>
  </conditionalFormatting>
  <conditionalFormatting sqref="C30:F30">
    <cfRule type="expression" dxfId="1004" priority="33">
      <formula>$G$30=$F$30</formula>
    </cfRule>
  </conditionalFormatting>
  <conditionalFormatting sqref="C43:F43">
    <cfRule type="expression" dxfId="1003" priority="31">
      <formula>$G$43=$F$43</formula>
    </cfRule>
  </conditionalFormatting>
  <conditionalFormatting sqref="C44:F44">
    <cfRule type="expression" dxfId="1002" priority="30">
      <formula>$G$44=$F$44</formula>
    </cfRule>
  </conditionalFormatting>
  <conditionalFormatting sqref="C45:F45">
    <cfRule type="expression" dxfId="1001" priority="29">
      <formula>$G$45=$F$45</formula>
    </cfRule>
  </conditionalFormatting>
  <conditionalFormatting sqref="D22">
    <cfRule type="expression" dxfId="1000" priority="23">
      <formula>$G$60=$F$60</formula>
    </cfRule>
  </conditionalFormatting>
  <conditionalFormatting sqref="D33">
    <cfRule type="expression" dxfId="999" priority="24">
      <formula>$G$60=$F$60</formula>
    </cfRule>
  </conditionalFormatting>
  <conditionalFormatting sqref="D86">
    <cfRule type="expression" dxfId="998" priority="12">
      <formula>$G$87=$F$87</formula>
    </cfRule>
    <cfRule type="expression" dxfId="997" priority="11">
      <formula>$G$88=$F$88</formula>
    </cfRule>
  </conditionalFormatting>
  <conditionalFormatting sqref="D60:F60">
    <cfRule type="expression" dxfId="996" priority="27">
      <formula>$G$60=$F$60</formula>
    </cfRule>
  </conditionalFormatting>
  <conditionalFormatting sqref="D61:F61">
    <cfRule type="expression" dxfId="995" priority="26">
      <formula>$G$61=$F$61</formula>
    </cfRule>
  </conditionalFormatting>
  <conditionalFormatting sqref="D62:F62">
    <cfRule type="expression" dxfId="994" priority="25">
      <formula>$G$62=$F$62</formula>
    </cfRule>
  </conditionalFormatting>
  <conditionalFormatting sqref="D85:F85">
    <cfRule type="expression" dxfId="993" priority="10">
      <formula>$G$85=$F$85</formula>
    </cfRule>
  </conditionalFormatting>
  <conditionalFormatting sqref="D86:F86">
    <cfRule type="expression" dxfId="992" priority="9">
      <formula>$G$86=$F$86</formula>
    </cfRule>
  </conditionalFormatting>
  <conditionalFormatting sqref="D89:F89">
    <cfRule type="expression" dxfId="991" priority="6">
      <formula>$G$89=$F$89</formula>
    </cfRule>
  </conditionalFormatting>
  <conditionalFormatting sqref="E14 C15:D15 F15">
    <cfRule type="expression" dxfId="990" priority="37">
      <formula>$G$15=$F$15</formula>
    </cfRule>
  </conditionalFormatting>
  <conditionalFormatting sqref="E118 G118">
    <cfRule type="expression" dxfId="989" priority="4">
      <formula>$L118&gt;1</formula>
    </cfRule>
    <cfRule type="expression" dxfId="988" priority="2">
      <formula>$L118&lt;1</formula>
    </cfRule>
  </conditionalFormatting>
  <conditionalFormatting sqref="E87:F87">
    <cfRule type="expression" dxfId="987" priority="8">
      <formula>$G$87=$F$87</formula>
    </cfRule>
  </conditionalFormatting>
  <conditionalFormatting sqref="E88:F88">
    <cfRule type="expression" dxfId="986" priority="7">
      <formula>$G$88=$F$88</formula>
    </cfRule>
  </conditionalFormatting>
  <conditionalFormatting sqref="G94">
    <cfRule type="expression" dxfId="985" priority="42">
      <formula>$G$94&gt;11</formula>
    </cfRule>
  </conditionalFormatting>
  <conditionalFormatting sqref="G94:G95">
    <cfRule type="expression" dxfId="984" priority="40">
      <formula>$G$94&lt;5</formula>
    </cfRule>
  </conditionalFormatting>
  <conditionalFormatting sqref="M94:M95">
    <cfRule type="expression" dxfId="983" priority="41">
      <formula>#REF!&gt;150</formula>
    </cfRule>
  </conditionalFormatting>
  <hyperlinks>
    <hyperlink ref="B143" location="'TABLE DES MATIERES'!A1" display="Retour à l'index" xr:uid="{A2D72FDB-DD38-4F72-A57B-34DA8D17BA9B}"/>
    <hyperlink ref="B6" location="'TABLE DES MATIERES'!A1" display="Retour à l'index" xr:uid="{623ECE16-03A5-4AAD-9C2A-7B6273D27D9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A3B1-A148-430F-855D-3A6E42CC39E7}">
  <dimension ref="A1:M550"/>
  <sheetViews>
    <sheetView zoomScale="84" zoomScaleNormal="84" workbookViewId="0">
      <selection activeCell="C15" sqref="C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VLOOKUP(G97,Tableau14672363[],3)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82" priority="22">
      <formula>$G$60=$F$60</formula>
    </cfRule>
  </conditionalFormatting>
  <conditionalFormatting sqref="B13">
    <cfRule type="expression" dxfId="981" priority="21">
      <formula>#REF!=#REF!</formula>
    </cfRule>
  </conditionalFormatting>
  <conditionalFormatting sqref="B27">
    <cfRule type="expression" dxfId="980" priority="20">
      <formula>#REF!=#REF!</formula>
    </cfRule>
  </conditionalFormatting>
  <conditionalFormatting sqref="B42">
    <cfRule type="expression" dxfId="979" priority="18">
      <formula>#REF!=#REF!</formula>
    </cfRule>
  </conditionalFormatting>
  <conditionalFormatting sqref="B59">
    <cfRule type="expression" dxfId="978" priority="17">
      <formula>#REF!=#REF!</formula>
    </cfRule>
  </conditionalFormatting>
  <conditionalFormatting sqref="B75">
    <cfRule type="expression" dxfId="977" priority="19">
      <formula>#REF!=#REF!</formula>
    </cfRule>
  </conditionalFormatting>
  <conditionalFormatting sqref="B76 C77:F77">
    <cfRule type="expression" dxfId="976" priority="14">
      <formula>$G$77=$F$77</formula>
    </cfRule>
  </conditionalFormatting>
  <conditionalFormatting sqref="B76:E76">
    <cfRule type="expression" dxfId="975" priority="15">
      <formula>$G$76=$F$76</formula>
    </cfRule>
  </conditionalFormatting>
  <conditionalFormatting sqref="B13:F13">
    <cfRule type="expression" dxfId="974" priority="39">
      <formula>$G$13=$F$13</formula>
    </cfRule>
  </conditionalFormatting>
  <conditionalFormatting sqref="B14:F14">
    <cfRule type="expression" dxfId="973" priority="38">
      <formula>$G$14=$F$14</formula>
    </cfRule>
  </conditionalFormatting>
  <conditionalFormatting sqref="B27:F27">
    <cfRule type="expression" dxfId="972" priority="5">
      <formula>$G$27=$F$27</formula>
    </cfRule>
  </conditionalFormatting>
  <conditionalFormatting sqref="B42:F42">
    <cfRule type="expression" dxfId="971" priority="32">
      <formula>$G$42=$F$42</formula>
    </cfRule>
  </conditionalFormatting>
  <conditionalFormatting sqref="B59:F59">
    <cfRule type="expression" dxfId="970" priority="28">
      <formula>$G$59=$F$59</formula>
    </cfRule>
  </conditionalFormatting>
  <conditionalFormatting sqref="B75:F75">
    <cfRule type="expression" dxfId="969" priority="16">
      <formula>$G$75=$F$75</formula>
    </cfRule>
  </conditionalFormatting>
  <conditionalFormatting sqref="B78:F78">
    <cfRule type="expression" dxfId="968" priority="13">
      <formula>$G$78=$F$78</formula>
    </cfRule>
  </conditionalFormatting>
  <conditionalFormatting sqref="C28 D29:F29">
    <cfRule type="expression" dxfId="967" priority="34">
      <formula>$G$29=$F$29</formula>
    </cfRule>
  </conditionalFormatting>
  <conditionalFormatting sqref="C119">
    <cfRule type="expression" dxfId="966" priority="1">
      <formula>$L118&gt;1</formula>
    </cfRule>
    <cfRule type="expression" dxfId="965" priority="3">
      <formula>$L118&lt;1</formula>
    </cfRule>
  </conditionalFormatting>
  <conditionalFormatting sqref="C16:F16">
    <cfRule type="expression" dxfId="964" priority="36">
      <formula>$G$16=$F$16</formula>
    </cfRule>
  </conditionalFormatting>
  <conditionalFormatting sqref="C28:F28">
    <cfRule type="expression" dxfId="963" priority="35">
      <formula>$G$28=$F$28</formula>
    </cfRule>
  </conditionalFormatting>
  <conditionalFormatting sqref="C30:F30">
    <cfRule type="expression" dxfId="962" priority="33">
      <formula>$G$30=$F$30</formula>
    </cfRule>
  </conditionalFormatting>
  <conditionalFormatting sqref="C43:F43">
    <cfRule type="expression" dxfId="961" priority="31">
      <formula>$G$43=$F$43</formula>
    </cfRule>
  </conditionalFormatting>
  <conditionalFormatting sqref="C44:F44">
    <cfRule type="expression" dxfId="960" priority="30">
      <formula>$G$44=$F$44</formula>
    </cfRule>
  </conditionalFormatting>
  <conditionalFormatting sqref="C45:F45">
    <cfRule type="expression" dxfId="959" priority="29">
      <formula>$G$45=$F$45</formula>
    </cfRule>
  </conditionalFormatting>
  <conditionalFormatting sqref="D22">
    <cfRule type="expression" dxfId="958" priority="23">
      <formula>$G$60=$F$60</formula>
    </cfRule>
  </conditionalFormatting>
  <conditionalFormatting sqref="D33">
    <cfRule type="expression" dxfId="957" priority="24">
      <formula>$G$60=$F$60</formula>
    </cfRule>
  </conditionalFormatting>
  <conditionalFormatting sqref="D86">
    <cfRule type="expression" dxfId="956" priority="12">
      <formula>$G$87=$F$87</formula>
    </cfRule>
    <cfRule type="expression" dxfId="955" priority="11">
      <formula>$G$88=$F$88</formula>
    </cfRule>
  </conditionalFormatting>
  <conditionalFormatting sqref="D60:F60">
    <cfRule type="expression" dxfId="954" priority="27">
      <formula>$G$60=$F$60</formula>
    </cfRule>
  </conditionalFormatting>
  <conditionalFormatting sqref="D61:F61">
    <cfRule type="expression" dxfId="953" priority="26">
      <formula>$G$61=$F$61</formula>
    </cfRule>
  </conditionalFormatting>
  <conditionalFormatting sqref="D62:F62">
    <cfRule type="expression" dxfId="952" priority="25">
      <formula>$G$62=$F$62</formula>
    </cfRule>
  </conditionalFormatting>
  <conditionalFormatting sqref="D85:F85">
    <cfRule type="expression" dxfId="951" priority="10">
      <formula>$G$85=$F$85</formula>
    </cfRule>
  </conditionalFormatting>
  <conditionalFormatting sqref="D86:F86">
    <cfRule type="expression" dxfId="950" priority="9">
      <formula>$G$86=$F$86</formula>
    </cfRule>
  </conditionalFormatting>
  <conditionalFormatting sqref="D89:F89">
    <cfRule type="expression" dxfId="949" priority="6">
      <formula>$G$89=$F$89</formula>
    </cfRule>
  </conditionalFormatting>
  <conditionalFormatting sqref="E14 C15:D15 F15">
    <cfRule type="expression" dxfId="948" priority="37">
      <formula>$G$15=$F$15</formula>
    </cfRule>
  </conditionalFormatting>
  <conditionalFormatting sqref="E118 G118">
    <cfRule type="expression" dxfId="947" priority="4">
      <formula>$L118&gt;1</formula>
    </cfRule>
    <cfRule type="expression" dxfId="946" priority="2">
      <formula>$L118&lt;1</formula>
    </cfRule>
  </conditionalFormatting>
  <conditionalFormatting sqref="E87:F87">
    <cfRule type="expression" dxfId="945" priority="8">
      <formula>$G$87=$F$87</formula>
    </cfRule>
  </conditionalFormatting>
  <conditionalFormatting sqref="E88:F88">
    <cfRule type="expression" dxfId="944" priority="7">
      <formula>$G$88=$F$88</formula>
    </cfRule>
  </conditionalFormatting>
  <conditionalFormatting sqref="G94">
    <cfRule type="expression" dxfId="943" priority="42">
      <formula>$G$94&gt;11</formula>
    </cfRule>
  </conditionalFormatting>
  <conditionalFormatting sqref="G94:G95">
    <cfRule type="expression" dxfId="942" priority="40">
      <formula>$G$94&lt;5</formula>
    </cfRule>
  </conditionalFormatting>
  <conditionalFormatting sqref="M94:M95">
    <cfRule type="expression" dxfId="941" priority="41">
      <formula>#REF!&gt;150</formula>
    </cfRule>
  </conditionalFormatting>
  <hyperlinks>
    <hyperlink ref="B143" location="'TABLE DES MATIERES'!A1" display="Retour à l'index" xr:uid="{E2FA01B9-1211-4C21-967E-DE246CB82EDF}"/>
    <hyperlink ref="B6" location="'TABLE DES MATIERES'!A1" display="Retour à l'index" xr:uid="{FEE29982-2F72-4EF2-9CF3-FB8E0D7CCE4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B942-E183-48C7-AC47-77501A3FFFFC}">
  <sheetPr codeName="Feuil30"/>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VLOOKUP(G97,Tableau14672627[],3)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940" priority="22">
      <formula>$G$60=$F$60</formula>
    </cfRule>
  </conditionalFormatting>
  <conditionalFormatting sqref="B13">
    <cfRule type="expression" dxfId="939" priority="21">
      <formula>#REF!=#REF!</formula>
    </cfRule>
  </conditionalFormatting>
  <conditionalFormatting sqref="B27">
    <cfRule type="expression" dxfId="938" priority="20">
      <formula>#REF!=#REF!</formula>
    </cfRule>
  </conditionalFormatting>
  <conditionalFormatting sqref="B42">
    <cfRule type="expression" dxfId="937" priority="18">
      <formula>#REF!=#REF!</formula>
    </cfRule>
  </conditionalFormatting>
  <conditionalFormatting sqref="B59">
    <cfRule type="expression" dxfId="936" priority="17">
      <formula>#REF!=#REF!</formula>
    </cfRule>
  </conditionalFormatting>
  <conditionalFormatting sqref="B75">
    <cfRule type="expression" dxfId="935" priority="19">
      <formula>#REF!=#REF!</formula>
    </cfRule>
  </conditionalFormatting>
  <conditionalFormatting sqref="B76 C77:F77">
    <cfRule type="expression" dxfId="934" priority="14">
      <formula>$G$77=$F$77</formula>
    </cfRule>
  </conditionalFormatting>
  <conditionalFormatting sqref="B76:E76">
    <cfRule type="expression" dxfId="933" priority="15">
      <formula>$G$76=$F$76</formula>
    </cfRule>
  </conditionalFormatting>
  <conditionalFormatting sqref="B13:F13">
    <cfRule type="expression" dxfId="932" priority="39">
      <formula>$G$13=$F$13</formula>
    </cfRule>
  </conditionalFormatting>
  <conditionalFormatting sqref="B14:F14">
    <cfRule type="expression" dxfId="931" priority="38">
      <formula>$G$14=$F$14</formula>
    </cfRule>
  </conditionalFormatting>
  <conditionalFormatting sqref="B27:F27">
    <cfRule type="expression" dxfId="930" priority="5">
      <formula>$G$27=$F$27</formula>
    </cfRule>
  </conditionalFormatting>
  <conditionalFormatting sqref="B42:F42">
    <cfRule type="expression" dxfId="929" priority="32">
      <formula>$G$42=$F$42</formula>
    </cfRule>
  </conditionalFormatting>
  <conditionalFormatting sqref="B59:F59">
    <cfRule type="expression" dxfId="928" priority="28">
      <formula>$G$59=$F$59</formula>
    </cfRule>
  </conditionalFormatting>
  <conditionalFormatting sqref="B75:F75">
    <cfRule type="expression" dxfId="927" priority="16">
      <formula>$G$75=$F$75</formula>
    </cfRule>
  </conditionalFormatting>
  <conditionalFormatting sqref="B78:F78">
    <cfRule type="expression" dxfId="926" priority="13">
      <formula>$G$78=$F$78</formula>
    </cfRule>
  </conditionalFormatting>
  <conditionalFormatting sqref="C28 D29:F29">
    <cfRule type="expression" dxfId="925" priority="34">
      <formula>$G$29=$F$29</formula>
    </cfRule>
  </conditionalFormatting>
  <conditionalFormatting sqref="C119">
    <cfRule type="expression" dxfId="924" priority="1">
      <formula>$L118&gt;1</formula>
    </cfRule>
    <cfRule type="expression" dxfId="923" priority="3">
      <formula>$L118&lt;1</formula>
    </cfRule>
  </conditionalFormatting>
  <conditionalFormatting sqref="C16:F16">
    <cfRule type="expression" dxfId="922" priority="36">
      <formula>$G$16=$F$16</formula>
    </cfRule>
  </conditionalFormatting>
  <conditionalFormatting sqref="C28:F28">
    <cfRule type="expression" dxfId="921" priority="35">
      <formula>$G$28=$F$28</formula>
    </cfRule>
  </conditionalFormatting>
  <conditionalFormatting sqref="C30:F30">
    <cfRule type="expression" dxfId="920" priority="33">
      <formula>$G$30=$F$30</formula>
    </cfRule>
  </conditionalFormatting>
  <conditionalFormatting sqref="C43:F43">
    <cfRule type="expression" dxfId="919" priority="31">
      <formula>$G$43=$F$43</formula>
    </cfRule>
  </conditionalFormatting>
  <conditionalFormatting sqref="C44:F44">
    <cfRule type="expression" dxfId="918" priority="30">
      <formula>$G$44=$F$44</formula>
    </cfRule>
  </conditionalFormatting>
  <conditionalFormatting sqref="C45:F45">
    <cfRule type="expression" dxfId="917" priority="29">
      <formula>$G$45=$F$45</formula>
    </cfRule>
  </conditionalFormatting>
  <conditionalFormatting sqref="D22">
    <cfRule type="expression" dxfId="916" priority="23">
      <formula>$G$60=$F$60</formula>
    </cfRule>
  </conditionalFormatting>
  <conditionalFormatting sqref="D33">
    <cfRule type="expression" dxfId="915" priority="24">
      <formula>$G$60=$F$60</formula>
    </cfRule>
  </conditionalFormatting>
  <conditionalFormatting sqref="D86">
    <cfRule type="expression" dxfId="914" priority="12">
      <formula>$G$87=$F$87</formula>
    </cfRule>
    <cfRule type="expression" dxfId="913" priority="11">
      <formula>$G$88=$F$88</formula>
    </cfRule>
  </conditionalFormatting>
  <conditionalFormatting sqref="D60:F60">
    <cfRule type="expression" dxfId="912" priority="27">
      <formula>$G$60=$F$60</formula>
    </cfRule>
  </conditionalFormatting>
  <conditionalFormatting sqref="D61:F61">
    <cfRule type="expression" dxfId="911" priority="26">
      <formula>$G$61=$F$61</formula>
    </cfRule>
  </conditionalFormatting>
  <conditionalFormatting sqref="D62:F62">
    <cfRule type="expression" dxfId="910" priority="25">
      <formula>$G$62=$F$62</formula>
    </cfRule>
  </conditionalFormatting>
  <conditionalFormatting sqref="D85:F85">
    <cfRule type="expression" dxfId="909" priority="10">
      <formula>$G$85=$F$85</formula>
    </cfRule>
  </conditionalFormatting>
  <conditionalFormatting sqref="D86:F86">
    <cfRule type="expression" dxfId="908" priority="9">
      <formula>$G$86=$F$86</formula>
    </cfRule>
  </conditionalFormatting>
  <conditionalFormatting sqref="D89:F89">
    <cfRule type="expression" dxfId="907" priority="6">
      <formula>$G$89=$F$89</formula>
    </cfRule>
  </conditionalFormatting>
  <conditionalFormatting sqref="E14 C15:D15 F15">
    <cfRule type="expression" dxfId="906" priority="37">
      <formula>$G$15=$F$15</formula>
    </cfRule>
  </conditionalFormatting>
  <conditionalFormatting sqref="E118 G118">
    <cfRule type="expression" dxfId="905" priority="4">
      <formula>$L118&gt;1</formula>
    </cfRule>
    <cfRule type="expression" dxfId="904" priority="2">
      <formula>$L118&lt;1</formula>
    </cfRule>
  </conditionalFormatting>
  <conditionalFormatting sqref="E87:F87">
    <cfRule type="expression" dxfId="903" priority="8">
      <formula>$G$87=$F$87</formula>
    </cfRule>
  </conditionalFormatting>
  <conditionalFormatting sqref="E88:F88">
    <cfRule type="expression" dxfId="902" priority="7">
      <formula>$G$88=$F$88</formula>
    </cfRule>
  </conditionalFormatting>
  <conditionalFormatting sqref="G94">
    <cfRule type="expression" dxfId="901" priority="42">
      <formula>$G$94&gt;11</formula>
    </cfRule>
  </conditionalFormatting>
  <conditionalFormatting sqref="G94:G95">
    <cfRule type="expression" dxfId="900" priority="40">
      <formula>$G$94&lt;5</formula>
    </cfRule>
  </conditionalFormatting>
  <conditionalFormatting sqref="M94:M95">
    <cfRule type="expression" dxfId="899" priority="41">
      <formula>#REF!&gt;150</formula>
    </cfRule>
  </conditionalFormatting>
  <hyperlinks>
    <hyperlink ref="B143" location="'TABLE DES MATIERES'!A1" display="Retour à l'index" xr:uid="{2301C3C2-4866-4CB5-8A67-119BEDF771E8}"/>
    <hyperlink ref="B6" location="'TABLE DES MATIERES'!A1" display="Retour à l'index" xr:uid="{D2B28EEB-8601-4E32-BDB7-5C429C9B146A}"/>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925A-7F4D-4B63-ACC4-3032E8259B06}">
  <sheetPr codeName="Feuil31"/>
  <dimension ref="A1:M550"/>
  <sheetViews>
    <sheetView zoomScale="84" zoomScaleNormal="84" workbookViewId="0">
      <selection activeCell="B11" sqref="B11: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299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64" spans="1:8" hidden="1" x14ac:dyDescent="0.25"/>
    <row r="65" spans="1:8" hidden="1" x14ac:dyDescent="0.25"/>
    <row r="66" spans="1:8" hidden="1" x14ac:dyDescent="0.25"/>
    <row r="67"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1" spans="2:13" hidden="1" x14ac:dyDescent="0.25"/>
    <row r="92" spans="2:13" hidden="1" x14ac:dyDescent="0.25"/>
    <row r="93"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c r="M97">
        <f>VLOOKUP(G97,Tableau146733[],3)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40:E140"/>
    <mergeCell ref="B141:E141"/>
    <mergeCell ref="C143:G143"/>
    <mergeCell ref="D130:E130"/>
    <mergeCell ref="D131:E131"/>
    <mergeCell ref="C133:E133"/>
    <mergeCell ref="C135:E135"/>
    <mergeCell ref="C136:E136"/>
    <mergeCell ref="E118:F119"/>
    <mergeCell ref="G118:G119"/>
    <mergeCell ref="B123:F123"/>
    <mergeCell ref="D124:F124"/>
    <mergeCell ref="D138:E138"/>
    <mergeCell ref="D127:E127"/>
    <mergeCell ref="C128:E128"/>
    <mergeCell ref="B76:B77"/>
    <mergeCell ref="B84:F84"/>
    <mergeCell ref="D86:D88"/>
    <mergeCell ref="E94:F95"/>
    <mergeCell ref="D97:E97"/>
    <mergeCell ref="E110:F110"/>
    <mergeCell ref="E111:F111"/>
    <mergeCell ref="B116:G116"/>
    <mergeCell ref="G94:G95"/>
    <mergeCell ref="M94:M95"/>
    <mergeCell ref="E107:F107"/>
    <mergeCell ref="E109:F109"/>
    <mergeCell ref="B105:C105"/>
    <mergeCell ref="B106:C106"/>
    <mergeCell ref="E106:F106"/>
    <mergeCell ref="E108:F108"/>
    <mergeCell ref="B75:E75"/>
    <mergeCell ref="C63:F63"/>
    <mergeCell ref="F45:F48"/>
    <mergeCell ref="G45:G48"/>
    <mergeCell ref="H45:H48"/>
    <mergeCell ref="C49:F49"/>
    <mergeCell ref="B59:E59"/>
    <mergeCell ref="B71:E72"/>
    <mergeCell ref="F71:G74"/>
    <mergeCell ref="H71:H74"/>
    <mergeCell ref="B73:E73"/>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C1:H1"/>
    <mergeCell ref="A3:H3"/>
    <mergeCell ref="A4:H4"/>
    <mergeCell ref="A5:H5"/>
    <mergeCell ref="A9:A12"/>
    <mergeCell ref="B9:E10"/>
    <mergeCell ref="F9:G12"/>
    <mergeCell ref="H9:H12"/>
    <mergeCell ref="B11:E11"/>
  </mergeCells>
  <conditionalFormatting sqref="B2">
    <cfRule type="expression" dxfId="898" priority="22">
      <formula>$G$60=$F$60</formula>
    </cfRule>
  </conditionalFormatting>
  <conditionalFormatting sqref="B13">
    <cfRule type="expression" dxfId="897" priority="21">
      <formula>#REF!=#REF!</formula>
    </cfRule>
  </conditionalFormatting>
  <conditionalFormatting sqref="B27">
    <cfRule type="expression" dxfId="896" priority="20">
      <formula>#REF!=#REF!</formula>
    </cfRule>
  </conditionalFormatting>
  <conditionalFormatting sqref="B42">
    <cfRule type="expression" dxfId="895" priority="18">
      <formula>#REF!=#REF!</formula>
    </cfRule>
  </conditionalFormatting>
  <conditionalFormatting sqref="B59">
    <cfRule type="expression" dxfId="894" priority="17">
      <formula>#REF!=#REF!</formula>
    </cfRule>
  </conditionalFormatting>
  <conditionalFormatting sqref="B75">
    <cfRule type="expression" dxfId="893" priority="19">
      <formula>#REF!=#REF!</formula>
    </cfRule>
  </conditionalFormatting>
  <conditionalFormatting sqref="B76 C77:F77">
    <cfRule type="expression" dxfId="892" priority="14">
      <formula>$G$77=$F$77</formula>
    </cfRule>
  </conditionalFormatting>
  <conditionalFormatting sqref="B76:E76">
    <cfRule type="expression" dxfId="891" priority="15">
      <formula>$G$76=$F$76</formula>
    </cfRule>
  </conditionalFormatting>
  <conditionalFormatting sqref="B13:F13">
    <cfRule type="expression" dxfId="890" priority="39">
      <formula>$G$13=$F$13</formula>
    </cfRule>
  </conditionalFormatting>
  <conditionalFormatting sqref="B14:F14">
    <cfRule type="expression" dxfId="889" priority="38">
      <formula>$G$14=$F$14</formula>
    </cfRule>
  </conditionalFormatting>
  <conditionalFormatting sqref="B27:F27">
    <cfRule type="expression" dxfId="888" priority="5">
      <formula>$G$27=$F$27</formula>
    </cfRule>
  </conditionalFormatting>
  <conditionalFormatting sqref="B42:F42">
    <cfRule type="expression" dxfId="887" priority="32">
      <formula>$G$42=$F$42</formula>
    </cfRule>
  </conditionalFormatting>
  <conditionalFormatting sqref="B59:F59">
    <cfRule type="expression" dxfId="886" priority="28">
      <formula>$G$59=$F$59</formula>
    </cfRule>
  </conditionalFormatting>
  <conditionalFormatting sqref="B75:F75">
    <cfRule type="expression" dxfId="885" priority="16">
      <formula>$G$75=$F$75</formula>
    </cfRule>
  </conditionalFormatting>
  <conditionalFormatting sqref="B78:F78">
    <cfRule type="expression" dxfId="884" priority="13">
      <formula>$G$78=$F$78</formula>
    </cfRule>
  </conditionalFormatting>
  <conditionalFormatting sqref="C28 D29:F29">
    <cfRule type="expression" dxfId="883" priority="34">
      <formula>$G$29=$F$29</formula>
    </cfRule>
  </conditionalFormatting>
  <conditionalFormatting sqref="C119">
    <cfRule type="expression" dxfId="882" priority="1">
      <formula>$L118&gt;1</formula>
    </cfRule>
    <cfRule type="expression" dxfId="881" priority="3">
      <formula>$L118&lt;1</formula>
    </cfRule>
  </conditionalFormatting>
  <conditionalFormatting sqref="C16:F16">
    <cfRule type="expression" dxfId="880" priority="36">
      <formula>$G$16=$F$16</formula>
    </cfRule>
  </conditionalFormatting>
  <conditionalFormatting sqref="C28:F28">
    <cfRule type="expression" dxfId="879" priority="35">
      <formula>$G$28=$F$28</formula>
    </cfRule>
  </conditionalFormatting>
  <conditionalFormatting sqref="C30:F30">
    <cfRule type="expression" dxfId="878" priority="33">
      <formula>$G$30=$F$30</formula>
    </cfRule>
  </conditionalFormatting>
  <conditionalFormatting sqref="C43:F43">
    <cfRule type="expression" dxfId="877" priority="31">
      <formula>$G$43=$F$43</formula>
    </cfRule>
  </conditionalFormatting>
  <conditionalFormatting sqref="C44:F44">
    <cfRule type="expression" dxfId="876" priority="30">
      <formula>$G$44=$F$44</formula>
    </cfRule>
  </conditionalFormatting>
  <conditionalFormatting sqref="C45:F45">
    <cfRule type="expression" dxfId="875" priority="29">
      <formula>$G$45=$F$45</formula>
    </cfRule>
  </conditionalFormatting>
  <conditionalFormatting sqref="D22">
    <cfRule type="expression" dxfId="874" priority="23">
      <formula>$G$60=$F$60</formula>
    </cfRule>
  </conditionalFormatting>
  <conditionalFormatting sqref="D33">
    <cfRule type="expression" dxfId="873" priority="24">
      <formula>$G$60=$F$60</formula>
    </cfRule>
  </conditionalFormatting>
  <conditionalFormatting sqref="D86">
    <cfRule type="expression" dxfId="872" priority="12">
      <formula>$G$87=$F$87</formula>
    </cfRule>
    <cfRule type="expression" dxfId="871" priority="11">
      <formula>$G$88=$F$88</formula>
    </cfRule>
  </conditionalFormatting>
  <conditionalFormatting sqref="D60:F60">
    <cfRule type="expression" dxfId="870" priority="27">
      <formula>$G$60=$F$60</formula>
    </cfRule>
  </conditionalFormatting>
  <conditionalFormatting sqref="D61:F61">
    <cfRule type="expression" dxfId="869" priority="26">
      <formula>$G$61=$F$61</formula>
    </cfRule>
  </conditionalFormatting>
  <conditionalFormatting sqref="D62:F62">
    <cfRule type="expression" dxfId="868" priority="25">
      <formula>$G$62=$F$62</formula>
    </cfRule>
  </conditionalFormatting>
  <conditionalFormatting sqref="D85:F85">
    <cfRule type="expression" dxfId="867" priority="10">
      <formula>$G$85=$F$85</formula>
    </cfRule>
  </conditionalFormatting>
  <conditionalFormatting sqref="D86:F86">
    <cfRule type="expression" dxfId="866" priority="9">
      <formula>$G$86=$F$86</formula>
    </cfRule>
  </conditionalFormatting>
  <conditionalFormatting sqref="D89:F89">
    <cfRule type="expression" dxfId="865" priority="6">
      <formula>$G$89=$F$89</formula>
    </cfRule>
  </conditionalFormatting>
  <conditionalFormatting sqref="E14 C15:D15 F15">
    <cfRule type="expression" dxfId="864" priority="37">
      <formula>$G$15=$F$15</formula>
    </cfRule>
  </conditionalFormatting>
  <conditionalFormatting sqref="E118 G118">
    <cfRule type="expression" dxfId="863" priority="4">
      <formula>$L118&gt;1</formula>
    </cfRule>
    <cfRule type="expression" dxfId="862" priority="2">
      <formula>$L118&lt;1</formula>
    </cfRule>
  </conditionalFormatting>
  <conditionalFormatting sqref="E87:F87">
    <cfRule type="expression" dxfId="861" priority="8">
      <formula>$G$87=$F$87</formula>
    </cfRule>
  </conditionalFormatting>
  <conditionalFormatting sqref="E88:F88">
    <cfRule type="expression" dxfId="860" priority="7">
      <formula>$G$88=$F$88</formula>
    </cfRule>
  </conditionalFormatting>
  <conditionalFormatting sqref="G94">
    <cfRule type="expression" dxfId="859" priority="42">
      <formula>$G$94&gt;11</formula>
    </cfRule>
  </conditionalFormatting>
  <conditionalFormatting sqref="G94:G95">
    <cfRule type="expression" dxfId="858" priority="40">
      <formula>$G$94&lt;5</formula>
    </cfRule>
  </conditionalFormatting>
  <conditionalFormatting sqref="M94:M95">
    <cfRule type="expression" dxfId="857" priority="41">
      <formula>#REF!&gt;150</formula>
    </cfRule>
  </conditionalFormatting>
  <hyperlinks>
    <hyperlink ref="B143" location="'TABLE DES MATIERES'!A1" display="Retour à l'index" xr:uid="{07802425-715B-4C00-AB81-473A43468837}"/>
    <hyperlink ref="B6" location="'TABLE DES MATIERES'!A1" display="Retour à l'index" xr:uid="{5796440B-2E8A-4B10-A62F-901CC1270ED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1C29-9B85-4AFD-A450-CE1838810E00}">
  <sheetPr codeName="Feuil2"/>
  <dimension ref="B1:K16"/>
  <sheetViews>
    <sheetView zoomScale="84" zoomScaleNormal="84" workbookViewId="0">
      <selection activeCell="G18" sqref="G18"/>
    </sheetView>
  </sheetViews>
  <sheetFormatPr baseColWidth="10" defaultColWidth="10.85546875" defaultRowHeight="18.75" x14ac:dyDescent="0.3"/>
  <cols>
    <col min="1" max="1" width="4.28515625" style="82" customWidth="1"/>
    <col min="2" max="2" width="31.85546875" style="82" customWidth="1"/>
    <col min="3" max="7" width="10.85546875" style="82"/>
    <col min="8" max="8" width="64.7109375" style="82" customWidth="1"/>
    <col min="9" max="16384" width="10.85546875" style="82"/>
  </cols>
  <sheetData>
    <row r="1" spans="2:11" ht="23.25" x14ac:dyDescent="0.35">
      <c r="B1" s="77" t="s">
        <v>266</v>
      </c>
      <c r="C1" s="133" t="s">
        <v>275</v>
      </c>
      <c r="D1" s="133"/>
      <c r="E1" s="133"/>
      <c r="F1" s="133"/>
      <c r="G1" s="133"/>
      <c r="H1" s="133"/>
    </row>
    <row r="2" spans="2:11" ht="27" customHeight="1" x14ac:dyDescent="0.35">
      <c r="C2" s="139" t="s">
        <v>297</v>
      </c>
      <c r="D2" s="139"/>
      <c r="E2" s="139"/>
      <c r="F2" s="139"/>
      <c r="G2" s="139"/>
      <c r="H2" s="139"/>
      <c r="I2" s="139"/>
      <c r="J2" s="140" t="s">
        <v>276</v>
      </c>
      <c r="K2" s="140"/>
    </row>
    <row r="3" spans="2:11" ht="22.5" customHeight="1" x14ac:dyDescent="0.3"/>
    <row r="4" spans="2:11" ht="20.100000000000001" customHeight="1" x14ac:dyDescent="0.3"/>
    <row r="5" spans="2:11" ht="38.1" customHeight="1" x14ac:dyDescent="0.3">
      <c r="B5" s="245" t="s">
        <v>268</v>
      </c>
      <c r="C5" s="245"/>
      <c r="D5" s="245"/>
      <c r="H5" s="83" t="s">
        <v>273</v>
      </c>
    </row>
    <row r="6" spans="2:11" x14ac:dyDescent="0.3">
      <c r="B6" s="245" t="s">
        <v>269</v>
      </c>
      <c r="C6" s="245"/>
      <c r="D6" s="245"/>
      <c r="H6" s="81" t="s">
        <v>274</v>
      </c>
    </row>
    <row r="7" spans="2:11" x14ac:dyDescent="0.3">
      <c r="B7" s="81" t="s">
        <v>270</v>
      </c>
    </row>
    <row r="8" spans="2:11" x14ac:dyDescent="0.3">
      <c r="B8" s="81" t="s">
        <v>271</v>
      </c>
    </row>
    <row r="9" spans="2:11" x14ac:dyDescent="0.3">
      <c r="B9" s="81" t="s">
        <v>272</v>
      </c>
    </row>
    <row r="10" spans="2:11" x14ac:dyDescent="0.3">
      <c r="B10" s="81"/>
    </row>
    <row r="11" spans="2:11" x14ac:dyDescent="0.3">
      <c r="B11" s="81"/>
      <c r="D11" s="132" t="s">
        <v>288</v>
      </c>
      <c r="E11" s="132"/>
      <c r="F11" s="132"/>
      <c r="G11" s="132"/>
      <c r="H11" s="132"/>
      <c r="I11" s="132"/>
      <c r="J11" s="132"/>
    </row>
    <row r="12" spans="2:11" x14ac:dyDescent="0.3">
      <c r="D12" s="132" t="s">
        <v>289</v>
      </c>
      <c r="E12" s="132"/>
      <c r="F12" s="132"/>
      <c r="G12" s="132"/>
      <c r="H12" s="132"/>
      <c r="I12" s="132"/>
      <c r="J12" s="132"/>
    </row>
    <row r="13" spans="2:11" x14ac:dyDescent="0.3">
      <c r="D13" s="85"/>
      <c r="E13" s="85"/>
      <c r="F13" s="85"/>
      <c r="G13" s="85"/>
      <c r="H13" s="85"/>
      <c r="I13" s="85"/>
      <c r="J13" s="85"/>
    </row>
    <row r="14" spans="2:11" ht="18.600000000000001" customHeight="1" x14ac:dyDescent="0.3"/>
    <row r="15" spans="2:11" ht="20.100000000000001" customHeight="1" x14ac:dyDescent="0.3">
      <c r="B15" s="244" t="s">
        <v>291</v>
      </c>
      <c r="C15" s="244"/>
      <c r="D15" s="244"/>
      <c r="E15" s="244"/>
      <c r="F15" s="244"/>
      <c r="G15" s="244"/>
      <c r="H15" s="244"/>
    </row>
    <row r="16" spans="2:11" x14ac:dyDescent="0.3">
      <c r="B16" s="244"/>
      <c r="C16" s="244"/>
      <c r="D16" s="244"/>
      <c r="E16" s="244"/>
      <c r="F16" s="244"/>
      <c r="G16" s="244"/>
      <c r="H16" s="244"/>
    </row>
  </sheetData>
  <mergeCells count="8">
    <mergeCell ref="C2:I2"/>
    <mergeCell ref="J2:K2"/>
    <mergeCell ref="C1:H1"/>
    <mergeCell ref="B15:H16"/>
    <mergeCell ref="B5:D5"/>
    <mergeCell ref="B6:D6"/>
    <mergeCell ref="D11:J11"/>
    <mergeCell ref="D12:J12"/>
  </mergeCells>
  <hyperlinks>
    <hyperlink ref="B8" location="'Cat 2 tous critères'!A1" display="catégorie 2 tous critères" xr:uid="{9BA47094-EF9D-4FEE-85C2-349F3B3C7948}"/>
    <hyperlink ref="B9" location="'Cat 3 tous critères'!A1" display="catégorie 3 tous critères" xr:uid="{567E277D-7833-4CB7-83C1-F00240188ABF}"/>
    <hyperlink ref="H6" location="'critères toutes catégories'!A1" display="Tous critères, toutes catégories" xr:uid="{D859F05B-0002-4E5D-BD6E-A274EFD3F095}"/>
    <hyperlink ref="B7" location="'Cat 1 tous critères'!A1" display="catégorie 1 tous critères" xr:uid="{41AF5863-73E3-4CAF-8602-C9DE5BB8B30F}"/>
    <hyperlink ref="D11:J11" location="'Comprendre la classification'!A1" display="Une fiche pratique pour comprendre le fonctionnement de la classification. " xr:uid="{F937D18B-1FDB-4FC1-AEA4-B6346EB83707}"/>
    <hyperlink ref="D12:J12" location="'Comprendre le reclassement'!A1" display="Une fiche pratique pour comprendre le &quot;reclassement&quot; des salariés déjà en poste avant le 1er septembre 2033" xr:uid="{54FE9E79-7446-43F6-8CB6-9DA7B939912B}"/>
    <hyperlink ref="B1" location="'TABLE DES MATIERES'!A1" display="Retour à l'index" xr:uid="{CBEE0774-BC2B-420B-A8DE-02820C73198F}"/>
  </hyperlinks>
  <pageMargins left="0.7" right="0.7" top="0.75" bottom="0.75" header="0.3" footer="0.3"/>
  <pageSetup paperSize="9" orientation="portrait" horizontalDpi="4294967293" verticalDpi="0"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74B-2B7D-4F80-BF0A-927A5837EF18}">
  <sheetPr codeName="Feuil61"/>
  <dimension ref="A1:M550"/>
  <sheetViews>
    <sheetView zoomScale="84" zoomScaleNormal="84" workbookViewId="0">
      <selection activeCell="B15" sqref="B1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335</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VLOOKUP(G97,Tableau14672356[],3)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E118:F119"/>
    <mergeCell ref="G118:G119"/>
    <mergeCell ref="B123:F123"/>
    <mergeCell ref="D124:F124"/>
    <mergeCell ref="D127:E127"/>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56" priority="22">
      <formula>$G$60=$F$60</formula>
    </cfRule>
  </conditionalFormatting>
  <conditionalFormatting sqref="B13">
    <cfRule type="expression" dxfId="855" priority="21">
      <formula>#REF!=#REF!</formula>
    </cfRule>
  </conditionalFormatting>
  <conditionalFormatting sqref="B27">
    <cfRule type="expression" dxfId="854" priority="20">
      <formula>#REF!=#REF!</formula>
    </cfRule>
  </conditionalFormatting>
  <conditionalFormatting sqref="B42">
    <cfRule type="expression" dxfId="853" priority="18">
      <formula>#REF!=#REF!</formula>
    </cfRule>
  </conditionalFormatting>
  <conditionalFormatting sqref="B59">
    <cfRule type="expression" dxfId="852" priority="17">
      <formula>#REF!=#REF!</formula>
    </cfRule>
  </conditionalFormatting>
  <conditionalFormatting sqref="B75">
    <cfRule type="expression" dxfId="851" priority="19">
      <formula>#REF!=#REF!</formula>
    </cfRule>
  </conditionalFormatting>
  <conditionalFormatting sqref="B76 C77:F77">
    <cfRule type="expression" dxfId="850" priority="14">
      <formula>$G$77=$F$77</formula>
    </cfRule>
  </conditionalFormatting>
  <conditionalFormatting sqref="B76:E76">
    <cfRule type="expression" dxfId="849" priority="15">
      <formula>$G$76=$F$76</formula>
    </cfRule>
  </conditionalFormatting>
  <conditionalFormatting sqref="B13:F13">
    <cfRule type="expression" dxfId="848" priority="39">
      <formula>$G$13=$F$13</formula>
    </cfRule>
  </conditionalFormatting>
  <conditionalFormatting sqref="B14:F14">
    <cfRule type="expression" dxfId="847" priority="38">
      <formula>$G$14=$F$14</formula>
    </cfRule>
  </conditionalFormatting>
  <conditionalFormatting sqref="B27:F27">
    <cfRule type="expression" dxfId="846" priority="5">
      <formula>$G$27=$F$27</formula>
    </cfRule>
  </conditionalFormatting>
  <conditionalFormatting sqref="B42:F42">
    <cfRule type="expression" dxfId="845" priority="32">
      <formula>$G$42=$F$42</formula>
    </cfRule>
  </conditionalFormatting>
  <conditionalFormatting sqref="B59:F59">
    <cfRule type="expression" dxfId="844" priority="28">
      <formula>$G$59=$F$59</formula>
    </cfRule>
  </conditionalFormatting>
  <conditionalFormatting sqref="B75:F75">
    <cfRule type="expression" dxfId="843" priority="16">
      <formula>$G$75=$F$75</formula>
    </cfRule>
  </conditionalFormatting>
  <conditionalFormatting sqref="B78:F78">
    <cfRule type="expression" dxfId="842" priority="13">
      <formula>$G$78=$F$78</formula>
    </cfRule>
  </conditionalFormatting>
  <conditionalFormatting sqref="C28 D29:F29">
    <cfRule type="expression" dxfId="841" priority="34">
      <formula>$G$29=$F$29</formula>
    </cfRule>
  </conditionalFormatting>
  <conditionalFormatting sqref="C119">
    <cfRule type="expression" dxfId="840" priority="1">
      <formula>$L118&gt;1</formula>
    </cfRule>
    <cfRule type="expression" dxfId="839" priority="3">
      <formula>$L118&lt;1</formula>
    </cfRule>
  </conditionalFormatting>
  <conditionalFormatting sqref="C16:F16">
    <cfRule type="expression" dxfId="838" priority="36">
      <formula>$G$16=$F$16</formula>
    </cfRule>
  </conditionalFormatting>
  <conditionalFormatting sqref="C28:F28">
    <cfRule type="expression" dxfId="837" priority="35">
      <formula>$G$28=$F$28</formula>
    </cfRule>
  </conditionalFormatting>
  <conditionalFormatting sqref="C30:F30">
    <cfRule type="expression" dxfId="836" priority="33">
      <formula>$G$30=$F$30</formula>
    </cfRule>
  </conditionalFormatting>
  <conditionalFormatting sqref="C43:F43">
    <cfRule type="expression" dxfId="835" priority="31">
      <formula>$G$43=$F$43</formula>
    </cfRule>
  </conditionalFormatting>
  <conditionalFormatting sqref="C44:F44">
    <cfRule type="expression" dxfId="834" priority="30">
      <formula>$G$44=$F$44</formula>
    </cfRule>
  </conditionalFormatting>
  <conditionalFormatting sqref="C45:F45">
    <cfRule type="expression" dxfId="833" priority="29">
      <formula>$G$45=$F$45</formula>
    </cfRule>
  </conditionalFormatting>
  <conditionalFormatting sqref="D22">
    <cfRule type="expression" dxfId="832" priority="23">
      <formula>$G$60=$F$60</formula>
    </cfRule>
  </conditionalFormatting>
  <conditionalFormatting sqref="D33">
    <cfRule type="expression" dxfId="831" priority="24">
      <formula>$G$60=$F$60</formula>
    </cfRule>
  </conditionalFormatting>
  <conditionalFormatting sqref="D86">
    <cfRule type="expression" dxfId="830" priority="12">
      <formula>$G$87=$F$87</formula>
    </cfRule>
    <cfRule type="expression" dxfId="829" priority="11">
      <formula>$G$88=$F$88</formula>
    </cfRule>
  </conditionalFormatting>
  <conditionalFormatting sqref="D60:F60">
    <cfRule type="expression" dxfId="828" priority="27">
      <formula>$G$60=$F$60</formula>
    </cfRule>
  </conditionalFormatting>
  <conditionalFormatting sqref="D61:F61">
    <cfRule type="expression" dxfId="827" priority="26">
      <formula>$G$61=$F$61</formula>
    </cfRule>
  </conditionalFormatting>
  <conditionalFormatting sqref="D62:F62">
    <cfRule type="expression" dxfId="826" priority="25">
      <formula>$G$62=$F$62</formula>
    </cfRule>
  </conditionalFormatting>
  <conditionalFormatting sqref="D85:F85">
    <cfRule type="expression" dxfId="825" priority="10">
      <formula>$G$85=$F$85</formula>
    </cfRule>
  </conditionalFormatting>
  <conditionalFormatting sqref="D86:F86">
    <cfRule type="expression" dxfId="824" priority="9">
      <formula>$G$86=$F$86</formula>
    </cfRule>
  </conditionalFormatting>
  <conditionalFormatting sqref="D89:F89">
    <cfRule type="expression" dxfId="823" priority="6">
      <formula>$G$89=$F$89</formula>
    </cfRule>
  </conditionalFormatting>
  <conditionalFormatting sqref="E14 C15:D15 F15">
    <cfRule type="expression" dxfId="822" priority="37">
      <formula>$G$15=$F$15</formula>
    </cfRule>
  </conditionalFormatting>
  <conditionalFormatting sqref="E118 G118">
    <cfRule type="expression" dxfId="821" priority="4">
      <formula>$L118&gt;1</formula>
    </cfRule>
    <cfRule type="expression" dxfId="820" priority="2">
      <formula>$L118&lt;1</formula>
    </cfRule>
  </conditionalFormatting>
  <conditionalFormatting sqref="E87:F87">
    <cfRule type="expression" dxfId="819" priority="8">
      <formula>$G$87=$F$87</formula>
    </cfRule>
  </conditionalFormatting>
  <conditionalFormatting sqref="E88:F88">
    <cfRule type="expression" dxfId="818" priority="7">
      <formula>$G$88=$F$88</formula>
    </cfRule>
  </conditionalFormatting>
  <conditionalFormatting sqref="G94">
    <cfRule type="expression" dxfId="817" priority="42">
      <formula>$G$94&gt;11</formula>
    </cfRule>
  </conditionalFormatting>
  <conditionalFormatting sqref="G94:G95">
    <cfRule type="expression" dxfId="816" priority="40">
      <formula>$G$94&lt;5</formula>
    </cfRule>
  </conditionalFormatting>
  <conditionalFormatting sqref="M94:M95">
    <cfRule type="expression" dxfId="815" priority="41">
      <formula>#REF!&gt;150</formula>
    </cfRule>
  </conditionalFormatting>
  <hyperlinks>
    <hyperlink ref="B143" location="'TABLE DES MATIERES'!A1" display="Retour à l'index" xr:uid="{6173A8BC-994A-4E79-BD15-8E8FEE78A0EF}"/>
    <hyperlink ref="B6" location="'TABLE DES MATIERES'!A1" display="Retour à l'index" xr:uid="{388D02E0-5631-4273-B1B5-E8A0BD811A2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3A36-269E-44D4-AF9A-B55E155D0280}">
  <sheetPr codeName="Feuil32"/>
  <dimension ref="A1:M550"/>
  <sheetViews>
    <sheetView zoomScale="84" zoomScaleNormal="84" workbookViewId="0">
      <selection activeCell="B13" sqref="B13:E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17" spans="1:8" ht="23.25" x14ac:dyDescent="0.35">
      <c r="C17" s="263" t="s">
        <v>390</v>
      </c>
      <c r="D17" s="263"/>
      <c r="E17" s="263"/>
      <c r="F17" s="264"/>
      <c r="G17" s="69"/>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1" spans="1:8" ht="23.25" x14ac:dyDescent="0.35">
      <c r="C31" s="263" t="s">
        <v>390</v>
      </c>
      <c r="D31" s="263"/>
      <c r="E31" s="263"/>
      <c r="F31" s="264"/>
      <c r="G31" s="69"/>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49" spans="1:8" ht="23.25" x14ac:dyDescent="0.35">
      <c r="C49" s="263" t="s">
        <v>390</v>
      </c>
      <c r="D49" s="263"/>
      <c r="E49" s="263"/>
      <c r="F49" s="264"/>
      <c r="G49" s="69"/>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63" spans="1:8" ht="23.25" x14ac:dyDescent="0.35">
      <c r="C63" s="263" t="s">
        <v>390</v>
      </c>
      <c r="D63" s="263"/>
      <c r="E63" s="263"/>
      <c r="F63" s="264"/>
      <c r="G63" s="69"/>
    </row>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4" spans="2:13" ht="75" x14ac:dyDescent="0.25">
      <c r="B84" s="196" t="s">
        <v>104</v>
      </c>
      <c r="C84" s="196"/>
      <c r="D84" s="196"/>
      <c r="E84" s="196"/>
      <c r="F84" s="196"/>
      <c r="G84" s="67" t="s">
        <v>99</v>
      </c>
    </row>
    <row r="85" spans="2:13" ht="37.5"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2:13" ht="24.6" customHeight="1" x14ac:dyDescent="0.35">
      <c r="D97" s="199" t="s">
        <v>108</v>
      </c>
      <c r="E97" s="199"/>
      <c r="F97" s="30"/>
      <c r="G97" s="73">
        <v>0</v>
      </c>
      <c r="M97">
        <f>VLOOKUP(G97,Tableau146741[],3)</f>
        <v>0</v>
      </c>
    </row>
    <row r="98" spans="2:13" x14ac:dyDescent="0.25">
      <c r="E98" s="12"/>
    </row>
    <row r="99" spans="2:13" x14ac:dyDescent="0.25">
      <c r="E99" s="14"/>
      <c r="F99" s="15"/>
      <c r="G99" s="15"/>
    </row>
    <row r="100" spans="2:13" x14ac:dyDescent="0.25">
      <c r="E100" s="14"/>
      <c r="F100" s="15"/>
      <c r="G100" s="15"/>
    </row>
    <row r="101" spans="2:13" ht="18.75" x14ac:dyDescent="0.3">
      <c r="E101" s="23" t="s">
        <v>387</v>
      </c>
      <c r="F101" s="24"/>
      <c r="G101" s="25">
        <v>950</v>
      </c>
    </row>
    <row r="102" spans="2:13" ht="18.75" x14ac:dyDescent="0.3">
      <c r="E102" s="23" t="s">
        <v>136</v>
      </c>
      <c r="F102" s="24"/>
      <c r="G102" s="25">
        <f>PtCongPay</f>
        <v>150</v>
      </c>
    </row>
    <row r="103" spans="2:13" ht="18.75" x14ac:dyDescent="0.3">
      <c r="E103" s="23" t="s">
        <v>137</v>
      </c>
      <c r="F103" s="24"/>
      <c r="G103" s="122">
        <f>(INDICcatég+PtCongPay)*PourcentCPay</f>
        <v>0</v>
      </c>
    </row>
    <row r="104" spans="2:13" ht="18.75" x14ac:dyDescent="0.3">
      <c r="E104" s="23" t="s">
        <v>138</v>
      </c>
      <c r="F104" s="24"/>
      <c r="G104" s="25">
        <f>PointAutreCClassant</f>
        <v>0</v>
      </c>
    </row>
    <row r="105" spans="2:13" ht="21" x14ac:dyDescent="0.35">
      <c r="B105" s="267" t="s">
        <v>407</v>
      </c>
      <c r="C105" s="267"/>
      <c r="E105" s="23"/>
      <c r="F105" s="24"/>
      <c r="G105" s="25"/>
    </row>
    <row r="106" spans="2:13" ht="23.25" x14ac:dyDescent="0.35">
      <c r="B106" s="254" t="s">
        <v>391</v>
      </c>
      <c r="C106" s="254"/>
      <c r="E106" s="257" t="s">
        <v>394</v>
      </c>
      <c r="F106" s="258"/>
      <c r="G106" s="73"/>
    </row>
    <row r="107" spans="2:13" ht="23.25" x14ac:dyDescent="0.35">
      <c r="B107" s="106" t="s">
        <v>392</v>
      </c>
      <c r="C107" s="118"/>
      <c r="E107" s="257" t="s">
        <v>404</v>
      </c>
      <c r="F107" s="259"/>
      <c r="G107" s="71"/>
    </row>
    <row r="108" spans="2:13" ht="23.25" x14ac:dyDescent="0.35">
      <c r="B108" s="106" t="s">
        <v>406</v>
      </c>
      <c r="C108" s="124">
        <f>C107/G124</f>
        <v>0</v>
      </c>
      <c r="E108" s="257" t="s">
        <v>405</v>
      </c>
      <c r="F108" s="259"/>
      <c r="G108" s="71"/>
    </row>
    <row r="109" spans="2:13" ht="18.95" customHeight="1" x14ac:dyDescent="0.3">
      <c r="E109" s="257" t="s">
        <v>400</v>
      </c>
      <c r="F109" s="259"/>
      <c r="G109" s="71"/>
    </row>
    <row r="110" spans="2:13" ht="18.95" customHeight="1" x14ac:dyDescent="0.3">
      <c r="E110" s="257" t="s">
        <v>400</v>
      </c>
      <c r="F110" s="259"/>
      <c r="G110" s="71"/>
    </row>
    <row r="111" spans="2:13" ht="18.95" customHeight="1" x14ac:dyDescent="0.25">
      <c r="E111" s="203" t="s">
        <v>393</v>
      </c>
      <c r="F111" s="255"/>
      <c r="G111" s="107">
        <f>SUM(G106:G108)</f>
        <v>0</v>
      </c>
    </row>
    <row r="112" spans="2:13" ht="18.95" customHeight="1" x14ac:dyDescent="0.25"/>
    <row r="113" spans="2:12" ht="18.95" customHeight="1" x14ac:dyDescent="0.25"/>
    <row r="114" spans="2:12" ht="18.95" customHeight="1" x14ac:dyDescent="0.25">
      <c r="E114" s="115"/>
      <c r="F114" s="115"/>
    </row>
    <row r="115" spans="2:12" ht="18.95" customHeight="1" x14ac:dyDescent="0.25"/>
    <row r="116" spans="2:12" ht="18.95" customHeight="1" x14ac:dyDescent="0.35">
      <c r="B116" s="256" t="s">
        <v>409</v>
      </c>
      <c r="C116" s="256"/>
      <c r="D116" s="256"/>
      <c r="E116" s="256"/>
      <c r="F116" s="256"/>
      <c r="G116" s="256"/>
    </row>
    <row r="117" spans="2:12" ht="56.45" customHeight="1" x14ac:dyDescent="0.3">
      <c r="B117" s="120" t="s">
        <v>395</v>
      </c>
      <c r="C117" s="117"/>
      <c r="E117" s="119" t="s">
        <v>397</v>
      </c>
      <c r="F117" s="116"/>
      <c r="G117" s="114">
        <f>INDICcatég+PointCPay+PointAutreCClassant+PointAnciennete+G111</f>
        <v>1100</v>
      </c>
    </row>
    <row r="118" spans="2:12" ht="40.5" customHeight="1" x14ac:dyDescent="0.25">
      <c r="B118" s="112" t="s">
        <v>399</v>
      </c>
      <c r="C118" s="121">
        <f>C117*12/G124</f>
        <v>0</v>
      </c>
      <c r="E118" s="260" t="s">
        <v>396</v>
      </c>
      <c r="F118" s="260"/>
      <c r="G118" s="261"/>
      <c r="L118" s="109">
        <f>C118-G117</f>
        <v>-1100</v>
      </c>
    </row>
    <row r="119" spans="2:12" ht="55.5" customHeight="1" x14ac:dyDescent="0.35">
      <c r="B119" s="111" t="s">
        <v>398</v>
      </c>
      <c r="C119" s="110" t="str">
        <f>IF($L118&gt;1, $L118,"non concerné.e" )</f>
        <v>non concerné.e</v>
      </c>
      <c r="E119" s="260"/>
      <c r="F119" s="260"/>
      <c r="G119" s="262"/>
    </row>
    <row r="120" spans="2:12" ht="48.6" customHeight="1" x14ac:dyDescent="0.25"/>
    <row r="121" spans="2:12" ht="48" customHeight="1" x14ac:dyDescent="0.25"/>
    <row r="122" spans="2:12" ht="48" customHeight="1" thickBot="1" x14ac:dyDescent="0.3"/>
    <row r="123" spans="2:12" ht="33.6" customHeight="1" thickTop="1" thickBot="1" x14ac:dyDescent="0.3">
      <c r="B123" s="268" t="s">
        <v>401</v>
      </c>
      <c r="C123" s="269"/>
      <c r="D123" s="269"/>
      <c r="E123" s="269"/>
      <c r="F123" s="270"/>
      <c r="G123" s="123">
        <f>G118+G117</f>
        <v>1100</v>
      </c>
    </row>
    <row r="124" spans="2:12" ht="19.5" customHeight="1" thickTop="1" x14ac:dyDescent="0.25">
      <c r="D124" s="265" t="s">
        <v>135</v>
      </c>
      <c r="E124" s="265"/>
      <c r="F124" s="266"/>
      <c r="G124" s="113">
        <v>19.940000000000001</v>
      </c>
    </row>
    <row r="125" spans="2:12" ht="14.45" customHeight="1" x14ac:dyDescent="0.25">
      <c r="E125" s="14"/>
      <c r="F125" s="15"/>
      <c r="G125" s="15"/>
    </row>
    <row r="126" spans="2:12" ht="18.75" hidden="1" x14ac:dyDescent="0.3">
      <c r="E126" s="32" t="s">
        <v>113</v>
      </c>
    </row>
    <row r="127" spans="2:12" ht="23.45" hidden="1" customHeight="1" x14ac:dyDescent="0.35">
      <c r="D127" s="202" t="s">
        <v>114</v>
      </c>
      <c r="E127" s="202"/>
      <c r="F127" s="20"/>
      <c r="G127" s="74">
        <v>100</v>
      </c>
    </row>
    <row r="128" spans="2:12" ht="23.25" x14ac:dyDescent="0.35">
      <c r="C128" s="253" t="s">
        <v>402</v>
      </c>
      <c r="D128" s="253"/>
      <c r="E128" s="253"/>
      <c r="F128" s="20"/>
      <c r="G128" s="74">
        <v>100</v>
      </c>
    </row>
    <row r="130" spans="2:7" ht="23.25" x14ac:dyDescent="0.35">
      <c r="D130" s="195" t="s">
        <v>115</v>
      </c>
      <c r="E130" s="195"/>
      <c r="F130" s="27"/>
      <c r="G130" s="28">
        <f>G123*G124*G128%</f>
        <v>21934</v>
      </c>
    </row>
    <row r="131" spans="2:7" ht="23.25" x14ac:dyDescent="0.35">
      <c r="D131" s="195" t="s">
        <v>116</v>
      </c>
      <c r="E131" s="195"/>
      <c r="F131" s="27"/>
      <c r="G131" s="28">
        <f>G130/12</f>
        <v>1827.8333333333333</v>
      </c>
    </row>
    <row r="133" spans="2:7" ht="23.25" x14ac:dyDescent="0.35">
      <c r="C133" s="272" t="s">
        <v>408</v>
      </c>
      <c r="D133" s="272"/>
      <c r="E133" s="272"/>
      <c r="G133" s="75">
        <v>1</v>
      </c>
    </row>
    <row r="135" spans="2:7" ht="18.95" customHeight="1" x14ac:dyDescent="0.35">
      <c r="C135" s="205" t="s">
        <v>132</v>
      </c>
      <c r="D135" s="205"/>
      <c r="E135" s="205"/>
      <c r="F135" s="27"/>
      <c r="G135" s="28">
        <f>G130*G133</f>
        <v>21934</v>
      </c>
    </row>
    <row r="136" spans="2:7" ht="18.95" customHeight="1" x14ac:dyDescent="0.35">
      <c r="C136" s="205" t="s">
        <v>133</v>
      </c>
      <c r="D136" s="205"/>
      <c r="E136" s="205"/>
      <c r="F136" s="27"/>
      <c r="G136" s="28">
        <f>G135/12</f>
        <v>1827.8333333333333</v>
      </c>
    </row>
    <row r="138" spans="2:7" ht="23.25" x14ac:dyDescent="0.35">
      <c r="D138" s="206" t="s">
        <v>131</v>
      </c>
      <c r="E138" s="206"/>
      <c r="G138" s="75">
        <v>0.5</v>
      </c>
    </row>
    <row r="140" spans="2:7" ht="23.25" x14ac:dyDescent="0.35">
      <c r="B140" s="205" t="s">
        <v>134</v>
      </c>
      <c r="C140" s="205"/>
      <c r="D140" s="205"/>
      <c r="E140" s="205"/>
      <c r="F140" s="27"/>
      <c r="G140" s="28">
        <f>G135*G138</f>
        <v>10967</v>
      </c>
    </row>
    <row r="141" spans="2:7" ht="23.25" x14ac:dyDescent="0.35">
      <c r="B141" s="205" t="s">
        <v>403</v>
      </c>
      <c r="C141" s="205"/>
      <c r="D141" s="205"/>
      <c r="E141" s="205"/>
      <c r="F141" s="27"/>
      <c r="G141" s="28">
        <f>G140/12</f>
        <v>913.91666666666663</v>
      </c>
    </row>
    <row r="143" spans="2:7" ht="14.45" customHeight="1" x14ac:dyDescent="0.25">
      <c r="B143" s="77" t="s">
        <v>266</v>
      </c>
      <c r="C143" s="271"/>
      <c r="D143" s="271"/>
      <c r="E143" s="271"/>
      <c r="F143" s="271"/>
      <c r="G143"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6:E136"/>
    <mergeCell ref="D138:E138"/>
    <mergeCell ref="B140:E140"/>
    <mergeCell ref="B141:E141"/>
    <mergeCell ref="C143:G143"/>
    <mergeCell ref="C128:E128"/>
    <mergeCell ref="D130:E130"/>
    <mergeCell ref="D131:E131"/>
    <mergeCell ref="C133:E133"/>
    <mergeCell ref="C135:E135"/>
    <mergeCell ref="E118:F119"/>
    <mergeCell ref="G118:G119"/>
    <mergeCell ref="B123:F123"/>
    <mergeCell ref="D124:F124"/>
    <mergeCell ref="D127:E127"/>
    <mergeCell ref="E108:F108"/>
    <mergeCell ref="E110:F110"/>
    <mergeCell ref="E111:F111"/>
    <mergeCell ref="B116:G116"/>
    <mergeCell ref="E107:F107"/>
    <mergeCell ref="E109:F109"/>
    <mergeCell ref="B42:E42"/>
    <mergeCell ref="F45:F48"/>
    <mergeCell ref="G45:G48"/>
    <mergeCell ref="G94:G95"/>
    <mergeCell ref="D97:E97"/>
    <mergeCell ref="C1:H1"/>
    <mergeCell ref="A3:H3"/>
    <mergeCell ref="A4:H4"/>
    <mergeCell ref="A5:H5"/>
    <mergeCell ref="A9:A12"/>
    <mergeCell ref="B9:E10"/>
    <mergeCell ref="F9:G12"/>
    <mergeCell ref="H9:H12"/>
    <mergeCell ref="B11:E11"/>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7:F17"/>
    <mergeCell ref="C31:F31"/>
    <mergeCell ref="H45:H48"/>
    <mergeCell ref="A55:A58"/>
    <mergeCell ref="B55:E56"/>
    <mergeCell ref="F55:G58"/>
    <mergeCell ref="H55:H58"/>
    <mergeCell ref="B57:E57"/>
    <mergeCell ref="A45:A48"/>
    <mergeCell ref="B45:B47"/>
    <mergeCell ref="C45:C48"/>
    <mergeCell ref="D45:D48"/>
    <mergeCell ref="E45:E48"/>
    <mergeCell ref="C49:F49"/>
    <mergeCell ref="B105:C105"/>
    <mergeCell ref="B106:C106"/>
    <mergeCell ref="M94:M95"/>
    <mergeCell ref="B59:E59"/>
    <mergeCell ref="B71:E72"/>
    <mergeCell ref="F71:G74"/>
    <mergeCell ref="H71:H74"/>
    <mergeCell ref="B73:E73"/>
    <mergeCell ref="B75:E75"/>
    <mergeCell ref="B76:B77"/>
    <mergeCell ref="B84:F84"/>
    <mergeCell ref="D86:D88"/>
    <mergeCell ref="E94:F95"/>
    <mergeCell ref="C63:F63"/>
    <mergeCell ref="E106:F106"/>
  </mergeCells>
  <conditionalFormatting sqref="B2">
    <cfRule type="expression" dxfId="814" priority="22">
      <formula>$G$60=$F$60</formula>
    </cfRule>
  </conditionalFormatting>
  <conditionalFormatting sqref="B13">
    <cfRule type="expression" dxfId="813" priority="21">
      <formula>#REF!=#REF!</formula>
    </cfRule>
  </conditionalFormatting>
  <conditionalFormatting sqref="B27">
    <cfRule type="expression" dxfId="812" priority="20">
      <formula>#REF!=#REF!</formula>
    </cfRule>
  </conditionalFormatting>
  <conditionalFormatting sqref="B42">
    <cfRule type="expression" dxfId="811" priority="18">
      <formula>#REF!=#REF!</formula>
    </cfRule>
  </conditionalFormatting>
  <conditionalFormatting sqref="B59">
    <cfRule type="expression" dxfId="810" priority="17">
      <formula>#REF!=#REF!</formula>
    </cfRule>
  </conditionalFormatting>
  <conditionalFormatting sqref="B75">
    <cfRule type="expression" dxfId="809" priority="19">
      <formula>#REF!=#REF!</formula>
    </cfRule>
  </conditionalFormatting>
  <conditionalFormatting sqref="B76 C77:F77">
    <cfRule type="expression" dxfId="808" priority="14">
      <formula>$G$77=$F$77</formula>
    </cfRule>
  </conditionalFormatting>
  <conditionalFormatting sqref="B76:E76">
    <cfRule type="expression" dxfId="807" priority="15">
      <formula>$G$76=$F$76</formula>
    </cfRule>
  </conditionalFormatting>
  <conditionalFormatting sqref="B13:F13">
    <cfRule type="expression" dxfId="806" priority="39">
      <formula>$G$13=$F$13</formula>
    </cfRule>
  </conditionalFormatting>
  <conditionalFormatting sqref="B14:F14">
    <cfRule type="expression" dxfId="805" priority="38">
      <formula>$G$14=$F$14</formula>
    </cfRule>
  </conditionalFormatting>
  <conditionalFormatting sqref="B27:F27">
    <cfRule type="expression" dxfId="804" priority="5">
      <formula>$G$27=$F$27</formula>
    </cfRule>
  </conditionalFormatting>
  <conditionalFormatting sqref="B42:F42">
    <cfRule type="expression" dxfId="803" priority="32">
      <formula>$G$42=$F$42</formula>
    </cfRule>
  </conditionalFormatting>
  <conditionalFormatting sqref="B59:F59">
    <cfRule type="expression" dxfId="802" priority="28">
      <formula>$G$59=$F$59</formula>
    </cfRule>
  </conditionalFormatting>
  <conditionalFormatting sqref="B75:F75">
    <cfRule type="expression" dxfId="801" priority="16">
      <formula>$G$75=$F$75</formula>
    </cfRule>
  </conditionalFormatting>
  <conditionalFormatting sqref="B78:F78">
    <cfRule type="expression" dxfId="800" priority="13">
      <formula>$G$78=$F$78</formula>
    </cfRule>
  </conditionalFormatting>
  <conditionalFormatting sqref="C28 D29:F29">
    <cfRule type="expression" dxfId="799" priority="34">
      <formula>$G$29=$F$29</formula>
    </cfRule>
  </conditionalFormatting>
  <conditionalFormatting sqref="C119">
    <cfRule type="expression" dxfId="798" priority="1">
      <formula>$L118&gt;1</formula>
    </cfRule>
    <cfRule type="expression" dxfId="797" priority="3">
      <formula>$L118&lt;1</formula>
    </cfRule>
  </conditionalFormatting>
  <conditionalFormatting sqref="C16:F16">
    <cfRule type="expression" dxfId="796" priority="36">
      <formula>$G$16=$F$16</formula>
    </cfRule>
  </conditionalFormatting>
  <conditionalFormatting sqref="C28:F28">
    <cfRule type="expression" dxfId="795" priority="35">
      <formula>$G$28=$F$28</formula>
    </cfRule>
  </conditionalFormatting>
  <conditionalFormatting sqref="C30:F30">
    <cfRule type="expression" dxfId="794" priority="33">
      <formula>$G$30=$F$30</formula>
    </cfRule>
  </conditionalFormatting>
  <conditionalFormatting sqref="C43:F43">
    <cfRule type="expression" dxfId="793" priority="31">
      <formula>$G$43=$F$43</formula>
    </cfRule>
  </conditionalFormatting>
  <conditionalFormatting sqref="C44:F44">
    <cfRule type="expression" dxfId="792" priority="30">
      <formula>$G$44=$F$44</formula>
    </cfRule>
  </conditionalFormatting>
  <conditionalFormatting sqref="C45:F45">
    <cfRule type="expression" dxfId="791" priority="29">
      <formula>$G$45=$F$45</formula>
    </cfRule>
  </conditionalFormatting>
  <conditionalFormatting sqref="D22">
    <cfRule type="expression" dxfId="790" priority="23">
      <formula>$G$60=$F$60</formula>
    </cfRule>
  </conditionalFormatting>
  <conditionalFormatting sqref="D33">
    <cfRule type="expression" dxfId="789" priority="24">
      <formula>$G$60=$F$60</formula>
    </cfRule>
  </conditionalFormatting>
  <conditionalFormatting sqref="D86">
    <cfRule type="expression" dxfId="788" priority="12">
      <formula>$G$87=$F$87</formula>
    </cfRule>
    <cfRule type="expression" dxfId="787" priority="11">
      <formula>$G$88=$F$88</formula>
    </cfRule>
  </conditionalFormatting>
  <conditionalFormatting sqref="D60:F60">
    <cfRule type="expression" dxfId="786" priority="27">
      <formula>$G$60=$F$60</formula>
    </cfRule>
  </conditionalFormatting>
  <conditionalFormatting sqref="D61:F61">
    <cfRule type="expression" dxfId="785" priority="26">
      <formula>$G$61=$F$61</formula>
    </cfRule>
  </conditionalFormatting>
  <conditionalFormatting sqref="D62:F62">
    <cfRule type="expression" dxfId="784" priority="25">
      <formula>$G$62=$F$62</formula>
    </cfRule>
  </conditionalFormatting>
  <conditionalFormatting sqref="D85:F85">
    <cfRule type="expression" dxfId="783" priority="10">
      <formula>$G$85=$F$85</formula>
    </cfRule>
  </conditionalFormatting>
  <conditionalFormatting sqref="D86:F86">
    <cfRule type="expression" dxfId="782" priority="9">
      <formula>$G$86=$F$86</formula>
    </cfRule>
  </conditionalFormatting>
  <conditionalFormatting sqref="D89:F89">
    <cfRule type="expression" dxfId="781" priority="6">
      <formula>$G$89=$F$89</formula>
    </cfRule>
  </conditionalFormatting>
  <conditionalFormatting sqref="E14 C15:D15 F15">
    <cfRule type="expression" dxfId="780" priority="37">
      <formula>$G$15=$F$15</formula>
    </cfRule>
  </conditionalFormatting>
  <conditionalFormatting sqref="E118 G118">
    <cfRule type="expression" dxfId="779" priority="4">
      <formula>$L118&gt;1</formula>
    </cfRule>
    <cfRule type="expression" dxfId="778" priority="2">
      <formula>$L118&lt;1</formula>
    </cfRule>
  </conditionalFormatting>
  <conditionalFormatting sqref="E87:F87">
    <cfRule type="expression" dxfId="777" priority="8">
      <formula>$G$87=$F$87</formula>
    </cfRule>
  </conditionalFormatting>
  <conditionalFormatting sqref="E88:F88">
    <cfRule type="expression" dxfId="776" priority="7">
      <formula>$G$88=$F$88</formula>
    </cfRule>
  </conditionalFormatting>
  <conditionalFormatting sqref="G94">
    <cfRule type="expression" dxfId="775" priority="42">
      <formula>$G$94&gt;11</formula>
    </cfRule>
  </conditionalFormatting>
  <conditionalFormatting sqref="G94:G95">
    <cfRule type="expression" dxfId="774" priority="40">
      <formula>$G$94&lt;5</formula>
    </cfRule>
  </conditionalFormatting>
  <conditionalFormatting sqref="M94:M95">
    <cfRule type="expression" dxfId="773" priority="41">
      <formula>#REF!&gt;150</formula>
    </cfRule>
  </conditionalFormatting>
  <hyperlinks>
    <hyperlink ref="B143" location="'TABLE DES MATIERES'!A1" display="Retour à l'index" xr:uid="{C4D9C9EF-FF23-4316-A8D5-32A43C3042D9}"/>
    <hyperlink ref="B6" location="'TABLE DES MATIERES'!A1" display="Retour à l'index" xr:uid="{9DF314B1-D19C-4BDD-8083-8AC11D0B9E7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1085-0182-40FB-A844-5F935B2C53F6}">
  <sheetPr codeName="Feuil54"/>
  <dimension ref="A1:M550"/>
  <sheetViews>
    <sheetView zoomScale="84" zoomScaleNormal="84" workbookViewId="0">
      <selection activeCell="C15" sqref="C15:C1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310</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VLOOKUP(G94,Tableau146194849[],3)</f>
        <v>0</v>
      </c>
    </row>
    <row r="95" spans="2:13" x14ac:dyDescent="0.25">
      <c r="E95" s="12"/>
    </row>
    <row r="96" spans="2:13" x14ac:dyDescent="0.25">
      <c r="E96" s="14"/>
      <c r="F96" s="15"/>
      <c r="G96" s="15"/>
    </row>
    <row r="97" spans="2:7" x14ac:dyDescent="0.25">
      <c r="E97" s="14"/>
      <c r="F97" s="15"/>
      <c r="G97" s="15"/>
    </row>
    <row r="98" spans="2:7" ht="18.75" x14ac:dyDescent="0.3">
      <c r="E98" s="23" t="s">
        <v>387</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E115:F116"/>
    <mergeCell ref="G115:G116"/>
    <mergeCell ref="B120:F120"/>
  </mergeCells>
  <conditionalFormatting sqref="B2 D34 D43">
    <cfRule type="expression" dxfId="772" priority="38">
      <formula>#REF!=#REF!</formula>
    </cfRule>
  </conditionalFormatting>
  <conditionalFormatting sqref="B14">
    <cfRule type="expression" dxfId="771" priority="17">
      <formula>#REF!=#REF!</formula>
    </cfRule>
  </conditionalFormatting>
  <conditionalFormatting sqref="B28">
    <cfRule type="expression" dxfId="770" priority="16">
      <formula>#REF!=#REF!</formula>
    </cfRule>
  </conditionalFormatting>
  <conditionalFormatting sqref="B42">
    <cfRule type="expression" dxfId="769" priority="15">
      <formula>#REF!=#REF!</formula>
    </cfRule>
  </conditionalFormatting>
  <conditionalFormatting sqref="B57">
    <cfRule type="expression" dxfId="768" priority="14">
      <formula>#REF!=#REF!</formula>
    </cfRule>
  </conditionalFormatting>
  <conditionalFormatting sqref="B72">
    <cfRule type="expression" dxfId="767" priority="13">
      <formula>#REF!=#REF!</formula>
    </cfRule>
  </conditionalFormatting>
  <conditionalFormatting sqref="B74:C74 F74 D74:E75">
    <cfRule type="expression" dxfId="766" priority="10">
      <formula>$G$74=$F$74</formula>
    </cfRule>
  </conditionalFormatting>
  <conditionalFormatting sqref="B14:F14">
    <cfRule type="expression" dxfId="765" priority="34">
      <formula>$G$14=$F$14</formula>
    </cfRule>
  </conditionalFormatting>
  <conditionalFormatting sqref="B28:F28">
    <cfRule type="expression" dxfId="764" priority="30">
      <formula>$G$28=$F$28</formula>
    </cfRule>
  </conditionalFormatting>
  <conditionalFormatting sqref="B42:F42">
    <cfRule type="expression" dxfId="763" priority="26">
      <formula>$G$42=$F$42</formula>
    </cfRule>
  </conditionalFormatting>
  <conditionalFormatting sqref="B72:F72">
    <cfRule type="expression" dxfId="762" priority="12">
      <formula>$G$72=$F$72</formula>
    </cfRule>
  </conditionalFormatting>
  <conditionalFormatting sqref="B73:F73">
    <cfRule type="expression" dxfId="761" priority="11">
      <formula>$G$73=$F$73</formula>
    </cfRule>
  </conditionalFormatting>
  <conditionalFormatting sqref="C15 D16:F16">
    <cfRule type="expression" dxfId="760" priority="32">
      <formula>$G$16=$F$16</formula>
    </cfRule>
  </conditionalFormatting>
  <conditionalFormatting sqref="C116">
    <cfRule type="expression" dxfId="759" priority="1">
      <formula>$L115&gt;1</formula>
    </cfRule>
    <cfRule type="expression" dxfId="758" priority="3">
      <formula>$L115&lt;1</formula>
    </cfRule>
  </conditionalFormatting>
  <conditionalFormatting sqref="C29:E31">
    <cfRule type="expression" dxfId="757" priority="18">
      <formula>#REF!=#REF!</formula>
    </cfRule>
  </conditionalFormatting>
  <conditionalFormatting sqref="C15:F15">
    <cfRule type="expression" dxfId="756" priority="33">
      <formula>$G$15=$F$15</formula>
    </cfRule>
  </conditionalFormatting>
  <conditionalFormatting sqref="C17:F17">
    <cfRule type="expression" dxfId="755" priority="31">
      <formula>$G$17=$F$17</formula>
    </cfRule>
  </conditionalFormatting>
  <conditionalFormatting sqref="C29:F29">
    <cfRule type="expression" dxfId="754" priority="29">
      <formula>$G$29=$F$29</formula>
    </cfRule>
  </conditionalFormatting>
  <conditionalFormatting sqref="C30:F30">
    <cfRule type="expression" dxfId="753" priority="28">
      <formula>$G$30=$F$30</formula>
    </cfRule>
  </conditionalFormatting>
  <conditionalFormatting sqref="C31:F31">
    <cfRule type="expression" dxfId="752" priority="27">
      <formula>$G$31=$F$31</formula>
    </cfRule>
  </conditionalFormatting>
  <conditionalFormatting sqref="C43:F43">
    <cfRule type="expression" dxfId="751" priority="25">
      <formula>$G$43=$F$43</formula>
    </cfRule>
  </conditionalFormatting>
  <conditionalFormatting sqref="C44:F44">
    <cfRule type="expression" dxfId="750" priority="24">
      <formula>$G$44=$F$44</formula>
    </cfRule>
  </conditionalFormatting>
  <conditionalFormatting sqref="C45:F47">
    <cfRule type="expression" dxfId="749" priority="23">
      <formula>$G$45=$F$45</formula>
    </cfRule>
  </conditionalFormatting>
  <conditionalFormatting sqref="D84">
    <cfRule type="expression" dxfId="748" priority="8">
      <formula>$G$85=$F$85</formula>
    </cfRule>
  </conditionalFormatting>
  <conditionalFormatting sqref="D74:E75 B75:C75 F75">
    <cfRule type="expression" dxfId="747" priority="9">
      <formula>$G$75=$F$75</formula>
    </cfRule>
  </conditionalFormatting>
  <conditionalFormatting sqref="D58:F58">
    <cfRule type="expression" dxfId="746" priority="21">
      <formula>$G$58=$F$58</formula>
    </cfRule>
  </conditionalFormatting>
  <conditionalFormatting sqref="D59:F59">
    <cfRule type="expression" dxfId="745" priority="20">
      <formula>$G$59=$F$59</formula>
    </cfRule>
  </conditionalFormatting>
  <conditionalFormatting sqref="D60:F60">
    <cfRule type="expression" dxfId="744" priority="19">
      <formula>$G$60=$F$60</formula>
    </cfRule>
  </conditionalFormatting>
  <conditionalFormatting sqref="D83:F83">
    <cfRule type="expression" dxfId="743" priority="7">
      <formula>$G$83=$F$83</formula>
    </cfRule>
  </conditionalFormatting>
  <conditionalFormatting sqref="D84:F84">
    <cfRule type="expression" dxfId="742" priority="6">
      <formula>$G$84=$F$84</formula>
    </cfRule>
  </conditionalFormatting>
  <conditionalFormatting sqref="E115 G115">
    <cfRule type="expression" dxfId="741" priority="2">
      <formula>$L115&lt;1</formula>
    </cfRule>
    <cfRule type="expression" dxfId="740" priority="4">
      <formula>$L115&gt;1</formula>
    </cfRule>
  </conditionalFormatting>
  <conditionalFormatting sqref="E85:F85">
    <cfRule type="expression" dxfId="739" priority="5">
      <formula>$G$85=$F$85</formula>
    </cfRule>
  </conditionalFormatting>
  <conditionalFormatting sqref="F57">
    <cfRule type="expression" dxfId="738" priority="22">
      <formula>$G$57=$F$57</formula>
    </cfRule>
  </conditionalFormatting>
  <conditionalFormatting sqref="G91">
    <cfRule type="expression" dxfId="737" priority="37">
      <formula>$G$91&gt;11</formula>
    </cfRule>
  </conditionalFormatting>
  <conditionalFormatting sqref="G91:G92">
    <cfRule type="expression" dxfId="736" priority="35">
      <formula>$G$91&lt;5</formula>
    </cfRule>
  </conditionalFormatting>
  <conditionalFormatting sqref="M91:M92">
    <cfRule type="expression" dxfId="735" priority="36">
      <formula>#REF!&gt;150</formula>
    </cfRule>
  </conditionalFormatting>
  <hyperlinks>
    <hyperlink ref="B140" location="'TABLE DES MATIERES'!A1" display="Retour à l'index" xr:uid="{B906F0BF-3615-4F71-AF14-89F1AE8D7769}"/>
    <hyperlink ref="B6" location="'TABLE DES MATIERES'!A1" display="Retour à l'index" xr:uid="{47A13D01-E00F-4029-AD91-D53C7C21E86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39E9-A070-4082-9E97-4BCDD7BF508E}">
  <sheetPr codeName="Feuil55"/>
  <dimension ref="A1:M550"/>
  <sheetViews>
    <sheetView zoomScale="84" zoomScaleNormal="84" workbookViewId="0">
      <selection activeCell="B12" sqref="B12:E12"/>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311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VLOOKUP(G94,Tableau14619484950[],3)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C130:E130"/>
    <mergeCell ref="C132:E132"/>
    <mergeCell ref="C133:E133"/>
    <mergeCell ref="D135:E135"/>
    <mergeCell ref="B137:E137"/>
    <mergeCell ref="D121:F121"/>
    <mergeCell ref="D124:E124"/>
    <mergeCell ref="C125:E125"/>
    <mergeCell ref="D127:E127"/>
    <mergeCell ref="D128:E128"/>
    <mergeCell ref="B102:C102"/>
    <mergeCell ref="B103:C103"/>
    <mergeCell ref="E103:F103"/>
    <mergeCell ref="E105:F105"/>
    <mergeCell ref="E107:F107"/>
    <mergeCell ref="E104:F104"/>
    <mergeCell ref="E106:F106"/>
    <mergeCell ref="C32:F32"/>
    <mergeCell ref="C48:F48"/>
    <mergeCell ref="H24:H27"/>
    <mergeCell ref="B26:E26"/>
    <mergeCell ref="B28:E28"/>
    <mergeCell ref="B42:E42"/>
    <mergeCell ref="F45:F47"/>
    <mergeCell ref="G45:G47"/>
    <mergeCell ref="H45:H47"/>
    <mergeCell ref="B57:E57"/>
    <mergeCell ref="B72:E72"/>
    <mergeCell ref="D74:D75"/>
    <mergeCell ref="E74:E75"/>
    <mergeCell ref="B82:F82"/>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A68:A71"/>
    <mergeCell ref="B68:E69"/>
    <mergeCell ref="F68:G71"/>
    <mergeCell ref="H68:H71"/>
    <mergeCell ref="B70:E70"/>
    <mergeCell ref="D84:D85"/>
    <mergeCell ref="E91:F92"/>
    <mergeCell ref="G91:G92"/>
    <mergeCell ref="M91:M92"/>
    <mergeCell ref="D94:E94"/>
    <mergeCell ref="E108:F108"/>
    <mergeCell ref="B113:G113"/>
    <mergeCell ref="E115:F116"/>
    <mergeCell ref="G115:G116"/>
    <mergeCell ref="B120:F120"/>
  </mergeCells>
  <conditionalFormatting sqref="B2 D34 D43">
    <cfRule type="expression" dxfId="734" priority="38">
      <formula>#REF!=#REF!</formula>
    </cfRule>
  </conditionalFormatting>
  <conditionalFormatting sqref="B14">
    <cfRule type="expression" dxfId="733" priority="17">
      <formula>#REF!=#REF!</formula>
    </cfRule>
  </conditionalFormatting>
  <conditionalFormatting sqref="B28">
    <cfRule type="expression" dxfId="732" priority="16">
      <formula>#REF!=#REF!</formula>
    </cfRule>
  </conditionalFormatting>
  <conditionalFormatting sqref="B42">
    <cfRule type="expression" dxfId="731" priority="15">
      <formula>#REF!=#REF!</formula>
    </cfRule>
  </conditionalFormatting>
  <conditionalFormatting sqref="B57">
    <cfRule type="expression" dxfId="730" priority="14">
      <formula>#REF!=#REF!</formula>
    </cfRule>
  </conditionalFormatting>
  <conditionalFormatting sqref="B72">
    <cfRule type="expression" dxfId="729" priority="13">
      <formula>#REF!=#REF!</formula>
    </cfRule>
  </conditionalFormatting>
  <conditionalFormatting sqref="B74:C74 F74 D74:E75">
    <cfRule type="expression" dxfId="728" priority="10">
      <formula>$G$74=$F$74</formula>
    </cfRule>
  </conditionalFormatting>
  <conditionalFormatting sqref="B14:F14">
    <cfRule type="expression" dxfId="727" priority="34">
      <formula>$G$14=$F$14</formula>
    </cfRule>
  </conditionalFormatting>
  <conditionalFormatting sqref="B28:F28">
    <cfRule type="expression" dxfId="726" priority="30">
      <formula>$G$28=$F$28</formula>
    </cfRule>
  </conditionalFormatting>
  <conditionalFormatting sqref="B42:F42">
    <cfRule type="expression" dxfId="725" priority="26">
      <formula>$G$42=$F$42</formula>
    </cfRule>
  </conditionalFormatting>
  <conditionalFormatting sqref="B72:F72">
    <cfRule type="expression" dxfId="724" priority="12">
      <formula>$G$72=$F$72</formula>
    </cfRule>
  </conditionalFormatting>
  <conditionalFormatting sqref="B73:F73">
    <cfRule type="expression" dxfId="723" priority="11">
      <formula>$G$73=$F$73</formula>
    </cfRule>
  </conditionalFormatting>
  <conditionalFormatting sqref="C15 D16:F16">
    <cfRule type="expression" dxfId="722" priority="32">
      <formula>$G$16=$F$16</formula>
    </cfRule>
  </conditionalFormatting>
  <conditionalFormatting sqref="C116">
    <cfRule type="expression" dxfId="721" priority="1">
      <formula>$L115&gt;1</formula>
    </cfRule>
    <cfRule type="expression" dxfId="720" priority="3">
      <formula>$L115&lt;1</formula>
    </cfRule>
  </conditionalFormatting>
  <conditionalFormatting sqref="C29:E31">
    <cfRule type="expression" dxfId="719" priority="18">
      <formula>#REF!=#REF!</formula>
    </cfRule>
  </conditionalFormatting>
  <conditionalFormatting sqref="C15:F15">
    <cfRule type="expression" dxfId="718" priority="33">
      <formula>$G$15=$F$15</formula>
    </cfRule>
  </conditionalFormatting>
  <conditionalFormatting sqref="C17:F17">
    <cfRule type="expression" dxfId="717" priority="31">
      <formula>$G$17=$F$17</formula>
    </cfRule>
  </conditionalFormatting>
  <conditionalFormatting sqref="C29:F29">
    <cfRule type="expression" dxfId="716" priority="29">
      <formula>$G$29=$F$29</formula>
    </cfRule>
  </conditionalFormatting>
  <conditionalFormatting sqref="C30:F30">
    <cfRule type="expression" dxfId="715" priority="28">
      <formula>$G$30=$F$30</formula>
    </cfRule>
  </conditionalFormatting>
  <conditionalFormatting sqref="C43:F43">
    <cfRule type="expression" dxfId="714" priority="25">
      <formula>$G$43=$F$43</formula>
    </cfRule>
  </conditionalFormatting>
  <conditionalFormatting sqref="C44:F44">
    <cfRule type="expression" dxfId="713" priority="24">
      <formula>$G$44=$F$44</formula>
    </cfRule>
  </conditionalFormatting>
  <conditionalFormatting sqref="C45:F47">
    <cfRule type="expression" dxfId="712" priority="23">
      <formula>$G$45=$F$45</formula>
    </cfRule>
  </conditionalFormatting>
  <conditionalFormatting sqref="C31:G31">
    <cfRule type="expression" dxfId="711" priority="27">
      <formula>$G$31=$F$31</formula>
    </cfRule>
  </conditionalFormatting>
  <conditionalFormatting sqref="D84">
    <cfRule type="expression" dxfId="710" priority="8">
      <formula>$G$85=$F$85</formula>
    </cfRule>
  </conditionalFormatting>
  <conditionalFormatting sqref="D74:E75 B75:C75 F75">
    <cfRule type="expression" dxfId="709" priority="9">
      <formula>$G$75=$F$75</formula>
    </cfRule>
  </conditionalFormatting>
  <conditionalFormatting sqref="D58:F58">
    <cfRule type="expression" dxfId="708" priority="21">
      <formula>$G$58=$F$58</formula>
    </cfRule>
  </conditionalFormatting>
  <conditionalFormatting sqref="D59:F59">
    <cfRule type="expression" dxfId="707" priority="20">
      <formula>$G$59=$F$59</formula>
    </cfRule>
  </conditionalFormatting>
  <conditionalFormatting sqref="D60:F60">
    <cfRule type="expression" dxfId="706" priority="19">
      <formula>$G$60=$F$60</formula>
    </cfRule>
  </conditionalFormatting>
  <conditionalFormatting sqref="D83:F83">
    <cfRule type="expression" dxfId="705" priority="7">
      <formula>$G$83=$F$83</formula>
    </cfRule>
  </conditionalFormatting>
  <conditionalFormatting sqref="D84:F84">
    <cfRule type="expression" dxfId="704" priority="6">
      <formula>$G$84=$F$84</formula>
    </cfRule>
  </conditionalFormatting>
  <conditionalFormatting sqref="E115 G115">
    <cfRule type="expression" dxfId="703" priority="2">
      <formula>$L115&lt;1</formula>
    </cfRule>
    <cfRule type="expression" dxfId="702" priority="4">
      <formula>$L115&gt;1</formula>
    </cfRule>
  </conditionalFormatting>
  <conditionalFormatting sqref="E85:F85">
    <cfRule type="expression" dxfId="701" priority="5">
      <formula>$G$85=$F$85</formula>
    </cfRule>
  </conditionalFormatting>
  <conditionalFormatting sqref="F57">
    <cfRule type="expression" dxfId="700" priority="22">
      <formula>$G$57=$F$57</formula>
    </cfRule>
  </conditionalFormatting>
  <conditionalFormatting sqref="G91">
    <cfRule type="expression" dxfId="699" priority="37">
      <formula>$G$91&gt;11</formula>
    </cfRule>
  </conditionalFormatting>
  <conditionalFormatting sqref="G91:G92">
    <cfRule type="expression" dxfId="698" priority="35">
      <formula>$G$91&lt;5</formula>
    </cfRule>
  </conditionalFormatting>
  <conditionalFormatting sqref="M91:M92">
    <cfRule type="expression" dxfId="697" priority="36">
      <formula>#REF!&gt;150</formula>
    </cfRule>
  </conditionalFormatting>
  <hyperlinks>
    <hyperlink ref="B140" location="'TABLE DES MATIERES'!A1" display="Retour à l'index" xr:uid="{7A7A81E3-7CF9-4A86-9A7A-E8B1C6E3C3BE}"/>
    <hyperlink ref="B6" location="'TABLE DES MATIERES'!A1" display="Retour à l'index" xr:uid="{4EF7D96B-A956-4053-9906-9AD806D91FC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7832-3F12-466F-8419-7EBB41AA2DAC}">
  <sheetPr codeName="Feuil33"/>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337</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v>15</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hidden="1"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8" spans="4:13" ht="15.95" customHeight="1" x14ac:dyDescent="0.3">
      <c r="D58" s="30"/>
      <c r="E58" s="198" t="s">
        <v>107</v>
      </c>
      <c r="F58" s="198"/>
      <c r="G58" s="191">
        <v>5</v>
      </c>
      <c r="H58" s="22"/>
      <c r="I58" s="22"/>
      <c r="J58" s="22"/>
      <c r="K58" s="22"/>
      <c r="L58">
        <f>SUM(G1:G57)</f>
        <v>0</v>
      </c>
      <c r="M58" s="192">
        <f>IF(G58="","",150-((G58-5)*25))</f>
        <v>150</v>
      </c>
    </row>
    <row r="59" spans="4:13" ht="18.75" x14ac:dyDescent="0.3">
      <c r="D59" s="30"/>
      <c r="E59" s="198"/>
      <c r="F59" s="198"/>
      <c r="G59" s="191"/>
      <c r="H59" s="22"/>
      <c r="I59" s="22"/>
      <c r="J59" s="22"/>
      <c r="K59" s="22"/>
      <c r="L59" s="22"/>
      <c r="M59" s="192"/>
    </row>
    <row r="60" spans="4:13" ht="18.75" x14ac:dyDescent="0.3">
      <c r="D60" s="30"/>
      <c r="E60" s="30"/>
      <c r="F60" s="30"/>
    </row>
    <row r="61" spans="4:13" ht="24.6" customHeight="1" x14ac:dyDescent="0.35">
      <c r="D61" s="199" t="s">
        <v>108</v>
      </c>
      <c r="E61" s="199"/>
      <c r="F61" s="30"/>
      <c r="G61" s="73">
        <v>0</v>
      </c>
      <c r="M61">
        <f>VLOOKUP(G61,Tableau1461213[],3)</f>
        <v>0</v>
      </c>
    </row>
    <row r="62" spans="4:13" x14ac:dyDescent="0.25">
      <c r="E62" s="12"/>
    </row>
    <row r="63" spans="4:13" x14ac:dyDescent="0.25">
      <c r="E63" s="14"/>
      <c r="F63" s="15"/>
      <c r="G63" s="15"/>
    </row>
    <row r="64" spans="4:13" x14ac:dyDescent="0.25">
      <c r="E64" s="14"/>
      <c r="F64" s="15"/>
      <c r="G64" s="15"/>
    </row>
    <row r="65" spans="2:7" ht="18.75" x14ac:dyDescent="0.3">
      <c r="E65" s="23" t="s">
        <v>388</v>
      </c>
      <c r="F65" s="24"/>
      <c r="G65" s="25">
        <v>880</v>
      </c>
    </row>
    <row r="66" spans="2:7" ht="18.75" x14ac:dyDescent="0.3">
      <c r="E66" s="23" t="s">
        <v>136</v>
      </c>
      <c r="F66" s="24"/>
      <c r="G66" s="25">
        <f>PtCongPay</f>
        <v>150</v>
      </c>
    </row>
    <row r="67" spans="2:7" ht="18.75" x14ac:dyDescent="0.3">
      <c r="E67" s="23" t="s">
        <v>137</v>
      </c>
      <c r="F67" s="24"/>
      <c r="G67" s="122">
        <f>(INDICcatég+PtCongPay)*PourcentCPay</f>
        <v>0</v>
      </c>
    </row>
    <row r="68" spans="2:7" ht="18.75" x14ac:dyDescent="0.3">
      <c r="E68" s="23" t="s">
        <v>138</v>
      </c>
      <c r="F68" s="24"/>
      <c r="G68" s="25">
        <f>PointAutreCClassant</f>
        <v>0</v>
      </c>
    </row>
    <row r="69" spans="2:7" ht="21" x14ac:dyDescent="0.35">
      <c r="B69" s="267" t="s">
        <v>407</v>
      </c>
      <c r="C69" s="267"/>
      <c r="E69" s="23"/>
      <c r="F69" s="24"/>
      <c r="G69" s="25"/>
    </row>
    <row r="70" spans="2:7" ht="23.25" x14ac:dyDescent="0.35">
      <c r="B70" s="254" t="s">
        <v>391</v>
      </c>
      <c r="C70" s="254"/>
      <c r="E70" s="257" t="s">
        <v>394</v>
      </c>
      <c r="F70" s="258"/>
      <c r="G70" s="73"/>
    </row>
    <row r="71" spans="2:7" ht="23.25" x14ac:dyDescent="0.35">
      <c r="B71" s="106" t="s">
        <v>392</v>
      </c>
      <c r="C71" s="118"/>
      <c r="E71" s="257" t="s">
        <v>404</v>
      </c>
      <c r="F71" s="259"/>
      <c r="G71" s="71"/>
    </row>
    <row r="72" spans="2:7" ht="23.25" x14ac:dyDescent="0.35">
      <c r="B72" s="106" t="s">
        <v>406</v>
      </c>
      <c r="C72" s="124">
        <f>C71/G88</f>
        <v>0</v>
      </c>
      <c r="E72" s="257" t="s">
        <v>405</v>
      </c>
      <c r="F72" s="259"/>
      <c r="G72" s="71"/>
    </row>
    <row r="73" spans="2:7" ht="18.95" customHeight="1" x14ac:dyDescent="0.3">
      <c r="E73" s="257" t="s">
        <v>400</v>
      </c>
      <c r="F73" s="259"/>
      <c r="G73" s="71"/>
    </row>
    <row r="74" spans="2:7" ht="18.95" customHeight="1" x14ac:dyDescent="0.3">
      <c r="E74" s="257" t="s">
        <v>400</v>
      </c>
      <c r="F74" s="259"/>
      <c r="G74" s="71"/>
    </row>
    <row r="75" spans="2:7" ht="18.95" customHeight="1" x14ac:dyDescent="0.25">
      <c r="E75" s="203" t="s">
        <v>393</v>
      </c>
      <c r="F75" s="255"/>
      <c r="G75" s="107">
        <f>SUM(G70:G72)</f>
        <v>0</v>
      </c>
    </row>
    <row r="76" spans="2:7" ht="18.95" customHeight="1" x14ac:dyDescent="0.25"/>
    <row r="77" spans="2:7" ht="18.95" customHeight="1" x14ac:dyDescent="0.25"/>
    <row r="78" spans="2:7" ht="18.95" customHeight="1" x14ac:dyDescent="0.25">
      <c r="E78" s="115"/>
      <c r="F78" s="115"/>
    </row>
    <row r="79" spans="2:7" ht="18.95" customHeight="1" x14ac:dyDescent="0.25"/>
    <row r="80" spans="2:7" ht="18.95" customHeight="1" x14ac:dyDescent="0.35">
      <c r="B80" s="256" t="s">
        <v>409</v>
      </c>
      <c r="C80" s="256"/>
      <c r="D80" s="256"/>
      <c r="E80" s="256"/>
      <c r="F80" s="256"/>
      <c r="G80" s="256"/>
    </row>
    <row r="81" spans="2:12" ht="56.45" customHeight="1" x14ac:dyDescent="0.3">
      <c r="B81" s="120" t="s">
        <v>395</v>
      </c>
      <c r="C81" s="117"/>
      <c r="E81" s="119" t="s">
        <v>397</v>
      </c>
      <c r="F81" s="116"/>
      <c r="G81" s="114">
        <f>INDICcatég+PointCPay+PointAutreCClassant+PointAnciennete+G75</f>
        <v>1030</v>
      </c>
    </row>
    <row r="82" spans="2:12" ht="40.5" customHeight="1" x14ac:dyDescent="0.25">
      <c r="B82" s="112" t="s">
        <v>399</v>
      </c>
      <c r="C82" s="121">
        <f>C81*12/G88</f>
        <v>0</v>
      </c>
      <c r="E82" s="260" t="s">
        <v>396</v>
      </c>
      <c r="F82" s="260"/>
      <c r="G82" s="261"/>
      <c r="L82" s="109">
        <f>C82-G81</f>
        <v>-1030</v>
      </c>
    </row>
    <row r="83" spans="2:12" ht="55.5" customHeight="1" x14ac:dyDescent="0.35">
      <c r="B83" s="111" t="s">
        <v>398</v>
      </c>
      <c r="C83" s="110" t="str">
        <f>IF($L82&gt;1, $L82,"non concerné.e" )</f>
        <v>non concerné.e</v>
      </c>
      <c r="E83" s="260"/>
      <c r="F83" s="260"/>
      <c r="G83" s="262"/>
    </row>
    <row r="84" spans="2:12" ht="48.6" customHeight="1" x14ac:dyDescent="0.25"/>
    <row r="85" spans="2:12" ht="48" customHeight="1" x14ac:dyDescent="0.25"/>
    <row r="86" spans="2:12" ht="48" customHeight="1" thickBot="1" x14ac:dyDescent="0.3"/>
    <row r="87" spans="2:12" ht="33.6" customHeight="1" thickTop="1" thickBot="1" x14ac:dyDescent="0.3">
      <c r="B87" s="268" t="s">
        <v>401</v>
      </c>
      <c r="C87" s="269"/>
      <c r="D87" s="269"/>
      <c r="E87" s="269"/>
      <c r="F87" s="270"/>
      <c r="G87" s="123">
        <f>G82+G81</f>
        <v>1030</v>
      </c>
    </row>
    <row r="88" spans="2:12" ht="19.5" customHeight="1" thickTop="1" x14ac:dyDescent="0.25">
      <c r="D88" s="265" t="s">
        <v>135</v>
      </c>
      <c r="E88" s="265"/>
      <c r="F88" s="266"/>
      <c r="G88" s="113">
        <v>19.940000000000001</v>
      </c>
    </row>
    <row r="89" spans="2:12" ht="14.45" customHeight="1" x14ac:dyDescent="0.25">
      <c r="E89" s="14"/>
      <c r="F89" s="15"/>
      <c r="G89" s="15"/>
    </row>
    <row r="90" spans="2:12" ht="18.75" hidden="1" x14ac:dyDescent="0.3">
      <c r="E90" s="32" t="s">
        <v>113</v>
      </c>
    </row>
    <row r="91" spans="2:12" ht="23.45" hidden="1" customHeight="1" x14ac:dyDescent="0.35">
      <c r="D91" s="202" t="s">
        <v>114</v>
      </c>
      <c r="E91" s="202"/>
      <c r="F91" s="20"/>
      <c r="G91" s="74">
        <v>100</v>
      </c>
    </row>
    <row r="92" spans="2:12" ht="23.25" hidden="1" x14ac:dyDescent="0.35">
      <c r="C92" s="253" t="s">
        <v>402</v>
      </c>
      <c r="D92" s="253"/>
      <c r="E92" s="253"/>
      <c r="F92" s="20"/>
      <c r="G92" s="74">
        <v>100</v>
      </c>
    </row>
    <row r="94" spans="2:12" ht="23.25" x14ac:dyDescent="0.35">
      <c r="D94" s="195" t="s">
        <v>115</v>
      </c>
      <c r="E94" s="195"/>
      <c r="F94" s="27"/>
      <c r="G94" s="28">
        <f>G87*G88*G92%</f>
        <v>20538.2</v>
      </c>
    </row>
    <row r="95" spans="2:12" ht="23.25" x14ac:dyDescent="0.35">
      <c r="D95" s="195" t="s">
        <v>116</v>
      </c>
      <c r="E95" s="195"/>
      <c r="F95" s="27"/>
      <c r="G95" s="28">
        <f>G94/12</f>
        <v>1711.5166666666667</v>
      </c>
    </row>
    <row r="97" spans="2:7" ht="23.25" x14ac:dyDescent="0.35">
      <c r="C97" s="272" t="s">
        <v>408</v>
      </c>
      <c r="D97" s="272"/>
      <c r="E97" s="272"/>
      <c r="G97" s="75">
        <v>1</v>
      </c>
    </row>
    <row r="99" spans="2:7" ht="18.95" customHeight="1" x14ac:dyDescent="0.35">
      <c r="C99" s="205" t="s">
        <v>132</v>
      </c>
      <c r="D99" s="205"/>
      <c r="E99" s="205"/>
      <c r="F99" s="27"/>
      <c r="G99" s="28">
        <f>G94*G97</f>
        <v>20538.2</v>
      </c>
    </row>
    <row r="100" spans="2:7" ht="18.95" customHeight="1" x14ac:dyDescent="0.35">
      <c r="C100" s="205" t="s">
        <v>133</v>
      </c>
      <c r="D100" s="205"/>
      <c r="E100" s="205"/>
      <c r="F100" s="27"/>
      <c r="G100" s="28">
        <f>G99/12</f>
        <v>1711.5166666666667</v>
      </c>
    </row>
    <row r="102" spans="2:7" ht="23.25" x14ac:dyDescent="0.35">
      <c r="D102" s="206" t="s">
        <v>131</v>
      </c>
      <c r="E102" s="206"/>
      <c r="G102" s="75">
        <v>0.5</v>
      </c>
    </row>
    <row r="104" spans="2:7" ht="23.25" x14ac:dyDescent="0.35">
      <c r="B104" s="205" t="s">
        <v>134</v>
      </c>
      <c r="C104" s="205"/>
      <c r="D104" s="205"/>
      <c r="E104" s="205"/>
      <c r="F104" s="27"/>
      <c r="G104" s="28">
        <f>G99*G102</f>
        <v>10269.1</v>
      </c>
    </row>
    <row r="105" spans="2:7" ht="23.25" x14ac:dyDescent="0.35">
      <c r="B105" s="205" t="s">
        <v>403</v>
      </c>
      <c r="C105" s="205"/>
      <c r="D105" s="205"/>
      <c r="E105" s="205"/>
      <c r="F105" s="27"/>
      <c r="G105" s="28">
        <f>G104/12</f>
        <v>855.75833333333333</v>
      </c>
    </row>
    <row r="107" spans="2:7" ht="14.45" customHeight="1" x14ac:dyDescent="0.25">
      <c r="B107" s="77" t="s">
        <v>266</v>
      </c>
      <c r="C107" s="271"/>
      <c r="D107" s="271"/>
      <c r="E107" s="271"/>
      <c r="F107" s="271"/>
      <c r="G107"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B104:E104"/>
    <mergeCell ref="B105:E105"/>
    <mergeCell ref="C107:G107"/>
    <mergeCell ref="D95:E95"/>
    <mergeCell ref="C97:E97"/>
    <mergeCell ref="C99:E99"/>
    <mergeCell ref="C100:E100"/>
    <mergeCell ref="D102:E102"/>
    <mergeCell ref="B87:F87"/>
    <mergeCell ref="D88:F88"/>
    <mergeCell ref="D91:E91"/>
    <mergeCell ref="C92:E92"/>
    <mergeCell ref="D94:E94"/>
    <mergeCell ref="E72:F72"/>
    <mergeCell ref="E74:F74"/>
    <mergeCell ref="E75:F75"/>
    <mergeCell ref="B80:G80"/>
    <mergeCell ref="E82:F83"/>
    <mergeCell ref="G82:G83"/>
    <mergeCell ref="E73:F73"/>
    <mergeCell ref="C18:F18"/>
    <mergeCell ref="C32:F32"/>
    <mergeCell ref="C48:F48"/>
    <mergeCell ref="F45:F47"/>
    <mergeCell ref="G45:G47"/>
    <mergeCell ref="B28:E28"/>
    <mergeCell ref="M58:M59"/>
    <mergeCell ref="B42:E42"/>
    <mergeCell ref="A45:A47"/>
    <mergeCell ref="B45:B47"/>
    <mergeCell ref="C45:C47"/>
    <mergeCell ref="D45:D47"/>
    <mergeCell ref="E45:E47"/>
    <mergeCell ref="H45:H47"/>
    <mergeCell ref="E58:F59"/>
    <mergeCell ref="G58:G59"/>
    <mergeCell ref="D61:E61"/>
    <mergeCell ref="E71:F71"/>
    <mergeCell ref="B69:C69"/>
    <mergeCell ref="B70:C70"/>
    <mergeCell ref="E70:F70"/>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696" priority="24">
      <formula>#REF!=#REF!</formula>
    </cfRule>
  </conditionalFormatting>
  <conditionalFormatting sqref="B14">
    <cfRule type="expression" dxfId="695" priority="7">
      <formula>#REF!=#REF!</formula>
    </cfRule>
  </conditionalFormatting>
  <conditionalFormatting sqref="B28">
    <cfRule type="expression" dxfId="694" priority="6">
      <formula>#REF!=#REF!</formula>
    </cfRule>
  </conditionalFormatting>
  <conditionalFormatting sqref="B42">
    <cfRule type="expression" dxfId="693" priority="5">
      <formula>#REF!=#REF!</formula>
    </cfRule>
  </conditionalFormatting>
  <conditionalFormatting sqref="B14:F14">
    <cfRule type="expression" dxfId="692" priority="20">
      <formula>$G$14=$F$14</formula>
    </cfRule>
  </conditionalFormatting>
  <conditionalFormatting sqref="B28:F28">
    <cfRule type="expression" dxfId="691" priority="16">
      <formula>$G$28=$F$28</formula>
    </cfRule>
  </conditionalFormatting>
  <conditionalFormatting sqref="B42:F42">
    <cfRule type="expression" dxfId="690" priority="12">
      <formula>$G$42=$F$42</formula>
    </cfRule>
  </conditionalFormatting>
  <conditionalFormatting sqref="C15 D16:F16">
    <cfRule type="expression" dxfId="689" priority="18">
      <formula>$G$16=$F$16</formula>
    </cfRule>
  </conditionalFormatting>
  <conditionalFormatting sqref="C43 E43:F43">
    <cfRule type="expression" dxfId="688" priority="11">
      <formula>$G$43=$F$43</formula>
    </cfRule>
  </conditionalFormatting>
  <conditionalFormatting sqref="C83">
    <cfRule type="expression" dxfId="687" priority="1">
      <formula>$L82&gt;1</formula>
    </cfRule>
    <cfRule type="expression" dxfId="686" priority="3">
      <formula>$L82&lt;1</formula>
    </cfRule>
  </conditionalFormatting>
  <conditionalFormatting sqref="C29:E31">
    <cfRule type="expression" dxfId="685" priority="8">
      <formula>#REF!=#REF!</formula>
    </cfRule>
  </conditionalFormatting>
  <conditionalFormatting sqref="C15:F15">
    <cfRule type="expression" dxfId="684" priority="19">
      <formula>$G$15=$F$15</formula>
    </cfRule>
  </conditionalFormatting>
  <conditionalFormatting sqref="C17:F17">
    <cfRule type="expression" dxfId="683" priority="17">
      <formula>$G$17=$F$17</formula>
    </cfRule>
  </conditionalFormatting>
  <conditionalFormatting sqref="C29:F29">
    <cfRule type="expression" dxfId="682" priority="15">
      <formula>$G$29=$F$29</formula>
    </cfRule>
  </conditionalFormatting>
  <conditionalFormatting sqref="C30:F30">
    <cfRule type="expression" dxfId="681" priority="14">
      <formula>$G$30=$F$30</formula>
    </cfRule>
  </conditionalFormatting>
  <conditionalFormatting sqref="C31:F31">
    <cfRule type="expression" dxfId="680" priority="13">
      <formula>$G$31=$F$31</formula>
    </cfRule>
  </conditionalFormatting>
  <conditionalFormatting sqref="C44:F44">
    <cfRule type="expression" dxfId="679" priority="10">
      <formula>$G$44=$F$44</formula>
    </cfRule>
  </conditionalFormatting>
  <conditionalFormatting sqref="C45:F47">
    <cfRule type="expression" dxfId="678" priority="9">
      <formula>$G$45=$F$45</formula>
    </cfRule>
  </conditionalFormatting>
  <conditionalFormatting sqref="E82 G82">
    <cfRule type="expression" dxfId="677" priority="2">
      <formula>$L82&lt;1</formula>
    </cfRule>
    <cfRule type="expression" dxfId="676" priority="4">
      <formula>$L82&gt;1</formula>
    </cfRule>
  </conditionalFormatting>
  <conditionalFormatting sqref="G58">
    <cfRule type="expression" dxfId="675" priority="23">
      <formula>$G$58&gt;11</formula>
    </cfRule>
  </conditionalFormatting>
  <conditionalFormatting sqref="G58:G59">
    <cfRule type="expression" dxfId="674" priority="21">
      <formula>$G$58&lt;5</formula>
    </cfRule>
  </conditionalFormatting>
  <conditionalFormatting sqref="M58:M59">
    <cfRule type="expression" dxfId="673" priority="22">
      <formula>#REF!&gt;150</formula>
    </cfRule>
  </conditionalFormatting>
  <hyperlinks>
    <hyperlink ref="B107" location="'TABLE DES MATIERES'!A1" display="Retour à l'index" xr:uid="{E2D46854-FC14-41AE-B248-6863E14B6882}"/>
    <hyperlink ref="B6" location="'TABLE DES MATIERES'!A1" display="Retour à l'index" xr:uid="{05711004-4C03-4407-AAC1-0AE5A7225B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2EAF-7D8C-4488-A1E4-8279961672D3}">
  <sheetPr codeName="Feuil34"/>
  <dimension ref="A1:M550"/>
  <sheetViews>
    <sheetView zoomScale="84" zoomScaleNormal="84" workbookViewId="0">
      <selection activeCell="C7" sqref="C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10" max="32" width="10.85546875" customWidth="1"/>
  </cols>
  <sheetData>
    <row r="1" spans="1:8" ht="26.25" x14ac:dyDescent="0.4">
      <c r="A1" s="1" t="s">
        <v>0</v>
      </c>
      <c r="B1" s="1"/>
      <c r="C1" s="144" t="s">
        <v>283</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61" t="s">
        <v>2</v>
      </c>
      <c r="B9" s="235" t="s">
        <v>3</v>
      </c>
      <c r="C9" s="235"/>
      <c r="D9" s="235"/>
      <c r="E9" s="235"/>
      <c r="F9" s="157" t="s">
        <v>4</v>
      </c>
      <c r="G9" s="157"/>
      <c r="H9" s="161" t="s">
        <v>2</v>
      </c>
    </row>
    <row r="10" spans="1:8" x14ac:dyDescent="0.25">
      <c r="A10" s="161"/>
      <c r="B10" s="235"/>
      <c r="C10" s="235"/>
      <c r="D10" s="235"/>
      <c r="E10" s="235"/>
      <c r="F10" s="157"/>
      <c r="G10" s="157"/>
      <c r="H10" s="161"/>
    </row>
    <row r="11" spans="1:8" ht="33" customHeight="1" x14ac:dyDescent="0.25">
      <c r="A11" s="161"/>
      <c r="B11" s="236" t="s">
        <v>5</v>
      </c>
      <c r="C11" s="236"/>
      <c r="D11" s="236"/>
      <c r="E11" s="236"/>
      <c r="F11" s="157"/>
      <c r="G11" s="157"/>
      <c r="H11" s="161"/>
    </row>
    <row r="12" spans="1:8" ht="15.75" x14ac:dyDescent="0.25">
      <c r="A12" s="161"/>
      <c r="B12" s="2"/>
      <c r="C12" s="52" t="s">
        <v>120</v>
      </c>
      <c r="D12" s="52" t="s">
        <v>6</v>
      </c>
      <c r="E12" s="52" t="s">
        <v>7</v>
      </c>
      <c r="F12" s="157"/>
      <c r="G12" s="157"/>
      <c r="H12" s="161"/>
    </row>
    <row r="13" spans="1:8" ht="35.450000000000003" customHeight="1" x14ac:dyDescent="0.25">
      <c r="A13" s="3">
        <v>1</v>
      </c>
      <c r="B13" s="163" t="s">
        <v>173</v>
      </c>
      <c r="C13" s="164"/>
      <c r="D13" s="164"/>
      <c r="E13" s="165"/>
      <c r="F13" s="4">
        <v>5</v>
      </c>
      <c r="G13" s="69"/>
      <c r="H13" s="3">
        <v>1</v>
      </c>
    </row>
    <row r="14" spans="1:8" ht="37.5" x14ac:dyDescent="0.25">
      <c r="A14" s="3">
        <v>2</v>
      </c>
      <c r="B14" s="50"/>
      <c r="C14" s="234" t="s">
        <v>8</v>
      </c>
      <c r="D14" s="35" t="s">
        <v>9</v>
      </c>
      <c r="E14" s="35" t="s">
        <v>10</v>
      </c>
      <c r="F14" s="4">
        <v>10</v>
      </c>
      <c r="G14" s="69"/>
      <c r="H14" s="3">
        <v>2</v>
      </c>
    </row>
    <row r="15" spans="1:8" ht="75" x14ac:dyDescent="0.25">
      <c r="A15" s="3">
        <v>3</v>
      </c>
      <c r="B15" s="50"/>
      <c r="C15" s="234"/>
      <c r="D15" s="35" t="s">
        <v>11</v>
      </c>
      <c r="E15" s="35" t="s">
        <v>12</v>
      </c>
      <c r="F15" s="4">
        <v>15</v>
      </c>
      <c r="G15" s="69"/>
      <c r="H15" s="3">
        <v>3</v>
      </c>
    </row>
    <row r="16" spans="1:8" ht="93.75" x14ac:dyDescent="0.25">
      <c r="A16" s="3">
        <v>4</v>
      </c>
      <c r="B16" s="51"/>
      <c r="C16" s="35" t="s">
        <v>13</v>
      </c>
      <c r="D16" s="35" t="s">
        <v>14</v>
      </c>
      <c r="E16" s="35" t="s">
        <v>15</v>
      </c>
      <c r="F16" s="4">
        <v>20</v>
      </c>
      <c r="G16" s="69"/>
      <c r="H16" s="3">
        <v>4</v>
      </c>
    </row>
    <row r="17" spans="1:8" ht="23.25" x14ac:dyDescent="0.35">
      <c r="C17" s="263" t="s">
        <v>390</v>
      </c>
      <c r="D17" s="263"/>
      <c r="E17" s="263"/>
      <c r="F17" s="264"/>
      <c r="G17" s="69"/>
    </row>
    <row r="24" spans="1:8" ht="14.45" customHeight="1" x14ac:dyDescent="0.25">
      <c r="A24" s="209" t="s">
        <v>2</v>
      </c>
      <c r="B24" s="222" t="s">
        <v>31</v>
      </c>
      <c r="C24" s="223"/>
      <c r="D24" s="223"/>
      <c r="E24" s="224"/>
      <c r="F24" s="228" t="s">
        <v>32</v>
      </c>
      <c r="G24" s="229"/>
      <c r="H24" s="148" t="s">
        <v>2</v>
      </c>
    </row>
    <row r="25" spans="1:8" x14ac:dyDescent="0.25">
      <c r="A25" s="210"/>
      <c r="B25" s="225"/>
      <c r="C25" s="226"/>
      <c r="D25" s="226"/>
      <c r="E25" s="227"/>
      <c r="F25" s="230"/>
      <c r="G25" s="231"/>
      <c r="H25" s="149"/>
    </row>
    <row r="26" spans="1:8" ht="29.45" customHeight="1" x14ac:dyDescent="0.25">
      <c r="A26" s="210"/>
      <c r="B26" s="237" t="s">
        <v>33</v>
      </c>
      <c r="C26" s="238"/>
      <c r="D26" s="238"/>
      <c r="E26" s="239"/>
      <c r="F26" s="230"/>
      <c r="G26" s="231"/>
      <c r="H26" s="149"/>
    </row>
    <row r="27" spans="1:8" x14ac:dyDescent="0.25">
      <c r="A27" s="211"/>
      <c r="B27" s="6"/>
      <c r="C27" s="53" t="s">
        <v>34</v>
      </c>
      <c r="D27" s="53" t="s">
        <v>35</v>
      </c>
      <c r="E27" s="54" t="s">
        <v>36</v>
      </c>
      <c r="F27" s="232"/>
      <c r="G27" s="233"/>
      <c r="H27" s="150"/>
    </row>
    <row r="28" spans="1:8" ht="37.5" customHeight="1" x14ac:dyDescent="0.25">
      <c r="A28" s="10">
        <v>1</v>
      </c>
      <c r="B28" s="163" t="s">
        <v>173</v>
      </c>
      <c r="C28" s="164"/>
      <c r="D28" s="164"/>
      <c r="E28" s="165"/>
      <c r="F28" s="11">
        <v>5</v>
      </c>
      <c r="G28" s="69"/>
      <c r="H28" s="3">
        <v>1</v>
      </c>
    </row>
    <row r="29" spans="1:8" ht="37.5" x14ac:dyDescent="0.25">
      <c r="A29" s="10">
        <v>2</v>
      </c>
      <c r="B29" s="7"/>
      <c r="C29" s="41" t="s">
        <v>144</v>
      </c>
      <c r="D29" s="42" t="s">
        <v>37</v>
      </c>
      <c r="E29" s="42" t="s">
        <v>38</v>
      </c>
      <c r="F29" s="11">
        <v>10</v>
      </c>
      <c r="G29" s="69"/>
      <c r="H29" s="3">
        <v>2</v>
      </c>
    </row>
    <row r="30" spans="1:8" ht="56.25" x14ac:dyDescent="0.3">
      <c r="A30" s="10">
        <v>3</v>
      </c>
      <c r="B30" s="8"/>
      <c r="C30" s="41" t="s">
        <v>125</v>
      </c>
      <c r="D30" s="43"/>
      <c r="E30" s="42" t="s">
        <v>39</v>
      </c>
      <c r="F30" s="11">
        <v>15</v>
      </c>
      <c r="G30" s="69"/>
      <c r="H30" s="3">
        <v>3</v>
      </c>
    </row>
    <row r="31" spans="1:8" ht="75" x14ac:dyDescent="0.25">
      <c r="A31" s="10">
        <v>4</v>
      </c>
      <c r="B31" s="5"/>
      <c r="C31" s="41" t="s">
        <v>145</v>
      </c>
      <c r="D31" s="41" t="s">
        <v>40</v>
      </c>
      <c r="E31" s="42" t="s">
        <v>41</v>
      </c>
      <c r="F31" s="11">
        <v>20</v>
      </c>
      <c r="G31" s="69"/>
      <c r="H31" s="3">
        <v>4</v>
      </c>
    </row>
    <row r="32" spans="1:8" ht="23.25" x14ac:dyDescent="0.35">
      <c r="C32" s="263" t="s">
        <v>390</v>
      </c>
      <c r="D32" s="263"/>
      <c r="E32" s="263"/>
      <c r="F32" s="264"/>
      <c r="G32" s="69"/>
    </row>
    <row r="37" spans="1:8" ht="18.75" x14ac:dyDescent="0.25">
      <c r="D37" s="76"/>
    </row>
    <row r="39" spans="1:8" ht="26.1" customHeight="1" x14ac:dyDescent="0.25">
      <c r="A39" s="168" t="s">
        <v>2</v>
      </c>
      <c r="B39" s="173" t="s">
        <v>52</v>
      </c>
      <c r="C39" s="173"/>
      <c r="D39" s="173"/>
      <c r="E39" s="173"/>
      <c r="F39" s="157" t="s">
        <v>32</v>
      </c>
      <c r="G39" s="157"/>
      <c r="H39" s="161" t="s">
        <v>2</v>
      </c>
    </row>
    <row r="40" spans="1:8" x14ac:dyDescent="0.25">
      <c r="A40" s="168"/>
      <c r="B40" s="173"/>
      <c r="C40" s="173"/>
      <c r="D40" s="173"/>
      <c r="E40" s="173"/>
      <c r="F40" s="157"/>
      <c r="G40" s="157"/>
      <c r="H40" s="161"/>
    </row>
    <row r="41" spans="1:8" ht="31.5" customHeight="1" x14ac:dyDescent="0.25">
      <c r="A41" s="168"/>
      <c r="B41" s="162" t="s">
        <v>53</v>
      </c>
      <c r="C41" s="162"/>
      <c r="D41" s="162"/>
      <c r="E41" s="162"/>
      <c r="F41" s="157"/>
      <c r="G41" s="157"/>
      <c r="H41" s="161"/>
    </row>
    <row r="42" spans="1:8" ht="15.75" x14ac:dyDescent="0.25">
      <c r="A42" s="168"/>
      <c r="B42" s="57"/>
      <c r="C42" s="60" t="s">
        <v>54</v>
      </c>
      <c r="D42" s="60" t="s">
        <v>55</v>
      </c>
      <c r="E42" s="60" t="s">
        <v>56</v>
      </c>
      <c r="F42" s="157"/>
      <c r="G42" s="157"/>
      <c r="H42" s="161"/>
    </row>
    <row r="43" spans="1:8" ht="45.95" customHeight="1" x14ac:dyDescent="0.25">
      <c r="A43" s="10">
        <v>1</v>
      </c>
      <c r="B43" s="171" t="s">
        <v>173</v>
      </c>
      <c r="C43" s="171"/>
      <c r="D43" s="171"/>
      <c r="E43" s="171"/>
      <c r="F43" s="11">
        <v>5</v>
      </c>
      <c r="G43" s="71"/>
      <c r="H43" s="3">
        <v>1</v>
      </c>
    </row>
    <row r="44" spans="1:8" ht="56.25" x14ac:dyDescent="0.3">
      <c r="A44" s="10">
        <v>2</v>
      </c>
      <c r="B44" s="4"/>
      <c r="C44" s="41" t="s">
        <v>147</v>
      </c>
      <c r="D44" s="44" t="s">
        <v>57</v>
      </c>
      <c r="E44" s="41" t="s">
        <v>58</v>
      </c>
      <c r="F44" s="11">
        <v>10</v>
      </c>
      <c r="G44" s="71"/>
      <c r="H44" s="3">
        <v>2</v>
      </c>
    </row>
    <row r="45" spans="1:8" ht="56.25" x14ac:dyDescent="0.3">
      <c r="A45" s="10">
        <v>3</v>
      </c>
      <c r="B45" s="4"/>
      <c r="C45" s="41" t="s">
        <v>148</v>
      </c>
      <c r="D45" s="41" t="s">
        <v>118</v>
      </c>
      <c r="E45" s="44"/>
      <c r="F45" s="11">
        <v>15</v>
      </c>
      <c r="G45" s="71"/>
      <c r="H45" s="3">
        <v>3</v>
      </c>
    </row>
    <row r="46" spans="1:8" ht="21" customHeight="1" x14ac:dyDescent="0.25">
      <c r="A46" s="174">
        <v>4</v>
      </c>
      <c r="B46" s="240"/>
      <c r="C46" s="216" t="s">
        <v>59</v>
      </c>
      <c r="D46" s="197" t="s">
        <v>60</v>
      </c>
      <c r="E46" s="197" t="s">
        <v>61</v>
      </c>
      <c r="F46" s="212">
        <v>20</v>
      </c>
      <c r="G46" s="213"/>
      <c r="H46" s="214">
        <v>4</v>
      </c>
    </row>
    <row r="47" spans="1:8" x14ac:dyDescent="0.25">
      <c r="A47" s="174"/>
      <c r="B47" s="241"/>
      <c r="C47" s="216"/>
      <c r="D47" s="197"/>
      <c r="E47" s="197"/>
      <c r="F47" s="212"/>
      <c r="G47" s="213"/>
      <c r="H47" s="214"/>
    </row>
    <row r="48" spans="1:8" x14ac:dyDescent="0.25">
      <c r="A48" s="174"/>
      <c r="B48" s="242"/>
      <c r="C48" s="216"/>
      <c r="D48" s="197"/>
      <c r="E48" s="197"/>
      <c r="F48" s="212"/>
      <c r="G48" s="213"/>
      <c r="H48" s="214"/>
    </row>
    <row r="49" spans="3:13" ht="23.25" x14ac:dyDescent="0.35">
      <c r="C49" s="263" t="s">
        <v>390</v>
      </c>
      <c r="D49" s="263"/>
      <c r="E49" s="263"/>
      <c r="F49" s="264"/>
      <c r="G49" s="69"/>
    </row>
    <row r="56" spans="3:13" ht="15.95" customHeight="1" x14ac:dyDescent="0.3">
      <c r="D56" s="30"/>
      <c r="E56" s="198" t="s">
        <v>107</v>
      </c>
      <c r="F56" s="198"/>
      <c r="G56" s="191">
        <v>5</v>
      </c>
      <c r="H56" s="22"/>
      <c r="I56" s="22"/>
      <c r="J56" s="22"/>
      <c r="K56" s="22"/>
      <c r="L56">
        <f>SUM(G1:G55)</f>
        <v>0</v>
      </c>
      <c r="M56" s="192">
        <f>IF(G56="","",150-((G56-5)*25))</f>
        <v>150</v>
      </c>
    </row>
    <row r="57" spans="3:13" ht="18.75" x14ac:dyDescent="0.3">
      <c r="D57" s="30"/>
      <c r="E57" s="198"/>
      <c r="F57" s="198"/>
      <c r="G57" s="191"/>
      <c r="H57" s="22"/>
      <c r="I57" s="22"/>
      <c r="J57" s="22"/>
      <c r="K57" s="22"/>
      <c r="L57" s="22"/>
      <c r="M57" s="192"/>
    </row>
    <row r="58" spans="3:13" ht="18.75" x14ac:dyDescent="0.3">
      <c r="D58" s="30"/>
      <c r="E58" s="30"/>
      <c r="F58" s="30"/>
      <c r="G58">
        <v>5</v>
      </c>
    </row>
    <row r="59" spans="3:13" ht="24.6" customHeight="1" x14ac:dyDescent="0.35">
      <c r="D59" s="199" t="s">
        <v>108</v>
      </c>
      <c r="E59" s="199"/>
      <c r="F59" s="30"/>
      <c r="G59" s="73">
        <v>0</v>
      </c>
      <c r="M59">
        <f>VLOOKUP(G59,Tableau1453811[],2)</f>
        <v>0</v>
      </c>
    </row>
    <row r="60" spans="3:13" x14ac:dyDescent="0.25">
      <c r="E60" s="12"/>
    </row>
    <row r="61" spans="3:13" x14ac:dyDescent="0.25">
      <c r="E61" s="14"/>
      <c r="F61" s="15"/>
      <c r="G61" s="15"/>
    </row>
    <row r="62" spans="3:13" x14ac:dyDescent="0.25">
      <c r="E62" s="14"/>
      <c r="F62" s="15"/>
      <c r="G62" s="15"/>
    </row>
    <row r="63" spans="3:13" ht="18.75" x14ac:dyDescent="0.3">
      <c r="E63" s="23" t="s">
        <v>109</v>
      </c>
      <c r="F63" s="24"/>
      <c r="G63" s="25">
        <v>850</v>
      </c>
    </row>
    <row r="64" spans="3:13" ht="18.75" x14ac:dyDescent="0.3">
      <c r="E64" s="23" t="s">
        <v>136</v>
      </c>
      <c r="F64" s="24"/>
      <c r="G64" s="25">
        <f>PtCongPay</f>
        <v>150</v>
      </c>
    </row>
    <row r="65" spans="2:12" ht="18.75" x14ac:dyDescent="0.3">
      <c r="E65" s="23" t="s">
        <v>137</v>
      </c>
      <c r="F65" s="24"/>
      <c r="G65" s="122">
        <f>(INDICcatég+PtCongPay)*PourcentCPay</f>
        <v>0</v>
      </c>
    </row>
    <row r="66" spans="2:12" ht="18.75" x14ac:dyDescent="0.3">
      <c r="E66" s="23" t="s">
        <v>138</v>
      </c>
      <c r="F66" s="24"/>
      <c r="G66" s="25">
        <f>PointAutreCClassant</f>
        <v>0</v>
      </c>
    </row>
    <row r="67" spans="2:12" ht="21" x14ac:dyDescent="0.35">
      <c r="B67" s="267" t="s">
        <v>407</v>
      </c>
      <c r="C67" s="267"/>
      <c r="E67" s="23"/>
      <c r="F67" s="24"/>
      <c r="G67" s="25"/>
    </row>
    <row r="68" spans="2:12" ht="23.25" x14ac:dyDescent="0.35">
      <c r="B68" s="254" t="s">
        <v>391</v>
      </c>
      <c r="C68" s="254"/>
      <c r="E68" s="257" t="s">
        <v>394</v>
      </c>
      <c r="F68" s="258"/>
      <c r="G68" s="73"/>
    </row>
    <row r="69" spans="2:12" ht="23.25" x14ac:dyDescent="0.35">
      <c r="B69" s="106" t="s">
        <v>392</v>
      </c>
      <c r="C69" s="118"/>
      <c r="E69" s="257" t="s">
        <v>404</v>
      </c>
      <c r="F69" s="259"/>
      <c r="G69" s="71"/>
    </row>
    <row r="70" spans="2:12" ht="23.25" x14ac:dyDescent="0.35">
      <c r="B70" s="106" t="s">
        <v>406</v>
      </c>
      <c r="C70" s="124">
        <f>C69/G86</f>
        <v>0</v>
      </c>
      <c r="E70" s="257" t="s">
        <v>405</v>
      </c>
      <c r="F70" s="259"/>
      <c r="G70" s="71"/>
    </row>
    <row r="71" spans="2:12" ht="18.95" customHeight="1" x14ac:dyDescent="0.3">
      <c r="E71" s="257" t="s">
        <v>400</v>
      </c>
      <c r="F71" s="259"/>
      <c r="G71" s="71"/>
    </row>
    <row r="72" spans="2:12" ht="18.95" customHeight="1" x14ac:dyDescent="0.3">
      <c r="E72" s="257" t="s">
        <v>400</v>
      </c>
      <c r="F72" s="259"/>
      <c r="G72" s="71"/>
    </row>
    <row r="73" spans="2:12" ht="18.95" customHeight="1" x14ac:dyDescent="0.25">
      <c r="E73" s="203" t="s">
        <v>393</v>
      </c>
      <c r="F73" s="255"/>
      <c r="G73" s="107">
        <f>SUM(G68:G70)</f>
        <v>0</v>
      </c>
    </row>
    <row r="74" spans="2:12" ht="18.95" customHeight="1" x14ac:dyDescent="0.25"/>
    <row r="75" spans="2:12" ht="18.95" customHeight="1" x14ac:dyDescent="0.25"/>
    <row r="76" spans="2:12" ht="18.95" customHeight="1" x14ac:dyDescent="0.25">
      <c r="E76" s="115"/>
      <c r="F76" s="115"/>
    </row>
    <row r="77" spans="2:12" ht="18.95" customHeight="1" x14ac:dyDescent="0.25"/>
    <row r="78" spans="2:12" ht="18.95" customHeight="1" x14ac:dyDescent="0.35">
      <c r="B78" s="256" t="s">
        <v>409</v>
      </c>
      <c r="C78" s="256"/>
      <c r="D78" s="256"/>
      <c r="E78" s="256"/>
      <c r="F78" s="256"/>
      <c r="G78" s="256"/>
    </row>
    <row r="79" spans="2:12" ht="56.45" customHeight="1" x14ac:dyDescent="0.3">
      <c r="B79" s="120" t="s">
        <v>395</v>
      </c>
      <c r="C79" s="117"/>
      <c r="E79" s="119" t="s">
        <v>397</v>
      </c>
      <c r="F79" s="116"/>
      <c r="G79" s="114">
        <f>INDICcatég+PointCPay+PointAutreCClassant+PointAnciennete+G73</f>
        <v>1000</v>
      </c>
    </row>
    <row r="80" spans="2:12" ht="40.5" customHeight="1" x14ac:dyDescent="0.25">
      <c r="B80" s="112" t="s">
        <v>399</v>
      </c>
      <c r="C80" s="121">
        <f>C79*12/G86</f>
        <v>0</v>
      </c>
      <c r="E80" s="260" t="s">
        <v>396</v>
      </c>
      <c r="F80" s="260"/>
      <c r="G80" s="261"/>
      <c r="L80" s="109">
        <f>C80-G79</f>
        <v>-1000</v>
      </c>
    </row>
    <row r="81" spans="2:7" ht="55.5" customHeight="1" x14ac:dyDescent="0.35">
      <c r="B81" s="111" t="s">
        <v>398</v>
      </c>
      <c r="C81" s="110" t="str">
        <f>IF($L80&gt;1, $L80,"non concerné.e" )</f>
        <v>non concerné.e</v>
      </c>
      <c r="E81" s="260"/>
      <c r="F81" s="260"/>
      <c r="G81" s="262"/>
    </row>
    <row r="82" spans="2:7" ht="48.6" customHeight="1" x14ac:dyDescent="0.25"/>
    <row r="83" spans="2:7" ht="48" customHeight="1" x14ac:dyDescent="0.25"/>
    <row r="84" spans="2:7" ht="48" customHeight="1" thickBot="1" x14ac:dyDescent="0.3"/>
    <row r="85" spans="2:7" ht="33.6" customHeight="1" thickTop="1" thickBot="1" x14ac:dyDescent="0.3">
      <c r="B85" s="268" t="s">
        <v>401</v>
      </c>
      <c r="C85" s="269"/>
      <c r="D85" s="269"/>
      <c r="E85" s="269"/>
      <c r="F85" s="270"/>
      <c r="G85" s="123">
        <f>G80+G79</f>
        <v>1000</v>
      </c>
    </row>
    <row r="86" spans="2:7" ht="19.5" customHeight="1" thickTop="1" x14ac:dyDescent="0.25">
      <c r="D86" s="265" t="s">
        <v>135</v>
      </c>
      <c r="E86" s="265"/>
      <c r="F86" s="266"/>
      <c r="G86" s="113">
        <v>19.940000000000001</v>
      </c>
    </row>
    <row r="87" spans="2:7" ht="14.45" customHeight="1" x14ac:dyDescent="0.25">
      <c r="E87" s="14"/>
      <c r="F87" s="15"/>
      <c r="G87" s="15"/>
    </row>
    <row r="88" spans="2:7" ht="18.75" hidden="1" x14ac:dyDescent="0.3">
      <c r="E88" s="32" t="s">
        <v>113</v>
      </c>
    </row>
    <row r="89" spans="2:7" ht="23.45" hidden="1" customHeight="1" x14ac:dyDescent="0.35">
      <c r="D89" s="202" t="s">
        <v>114</v>
      </c>
      <c r="E89" s="202"/>
      <c r="F89" s="20"/>
      <c r="G89" s="74">
        <v>100</v>
      </c>
    </row>
    <row r="90" spans="2:7" ht="23.25" hidden="1" x14ac:dyDescent="0.35">
      <c r="C90" s="253" t="s">
        <v>402</v>
      </c>
      <c r="D90" s="253"/>
      <c r="E90" s="253"/>
      <c r="F90" s="20"/>
      <c r="G90" s="74">
        <v>100</v>
      </c>
    </row>
    <row r="92" spans="2:7" ht="23.25" x14ac:dyDescent="0.35">
      <c r="D92" s="195" t="s">
        <v>115</v>
      </c>
      <c r="E92" s="195"/>
      <c r="F92" s="27"/>
      <c r="G92" s="28">
        <f>G85*G86*G90%</f>
        <v>19940</v>
      </c>
    </row>
    <row r="93" spans="2:7" ht="23.25" x14ac:dyDescent="0.35">
      <c r="D93" s="195" t="s">
        <v>116</v>
      </c>
      <c r="E93" s="195"/>
      <c r="F93" s="27"/>
      <c r="G93" s="28">
        <f>G92/12</f>
        <v>1661.6666666666667</v>
      </c>
    </row>
    <row r="95" spans="2:7" ht="23.25" x14ac:dyDescent="0.35">
      <c r="C95" s="272" t="s">
        <v>408</v>
      </c>
      <c r="D95" s="272"/>
      <c r="E95" s="272"/>
      <c r="G95" s="75">
        <v>1</v>
      </c>
    </row>
    <row r="97" spans="2:7" ht="18.95" customHeight="1" x14ac:dyDescent="0.35">
      <c r="C97" s="205" t="s">
        <v>132</v>
      </c>
      <c r="D97" s="205"/>
      <c r="E97" s="205"/>
      <c r="F97" s="27"/>
      <c r="G97" s="28">
        <f>G92*G95</f>
        <v>19940</v>
      </c>
    </row>
    <row r="98" spans="2:7" ht="18.95" customHeight="1" x14ac:dyDescent="0.35">
      <c r="C98" s="205" t="s">
        <v>133</v>
      </c>
      <c r="D98" s="205"/>
      <c r="E98" s="205"/>
      <c r="F98" s="27"/>
      <c r="G98" s="28">
        <f>G97/12</f>
        <v>1661.6666666666667</v>
      </c>
    </row>
    <row r="100" spans="2:7" ht="23.25" x14ac:dyDescent="0.35">
      <c r="D100" s="206" t="s">
        <v>131</v>
      </c>
      <c r="E100" s="206"/>
      <c r="G100" s="75">
        <v>0.5</v>
      </c>
    </row>
    <row r="102" spans="2:7" ht="23.25" x14ac:dyDescent="0.35">
      <c r="B102" s="205" t="s">
        <v>134</v>
      </c>
      <c r="C102" s="205"/>
      <c r="D102" s="205"/>
      <c r="E102" s="205"/>
      <c r="F102" s="27"/>
      <c r="G102" s="28">
        <f>G97*G100</f>
        <v>9970</v>
      </c>
    </row>
    <row r="103" spans="2:7" ht="23.25" x14ac:dyDescent="0.35">
      <c r="B103" s="205" t="s">
        <v>403</v>
      </c>
      <c r="C103" s="205"/>
      <c r="D103" s="205"/>
      <c r="E103" s="205"/>
      <c r="F103" s="27"/>
      <c r="G103" s="28">
        <f>G102/12</f>
        <v>830.83333333333337</v>
      </c>
    </row>
    <row r="105" spans="2:7" ht="14.45" customHeight="1" x14ac:dyDescent="0.25">
      <c r="B105" s="77" t="s">
        <v>266</v>
      </c>
      <c r="C105" s="271"/>
      <c r="D105" s="271"/>
      <c r="E105" s="271"/>
      <c r="F105" s="271"/>
      <c r="G105"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62">
    <mergeCell ref="B102:E102"/>
    <mergeCell ref="B103:E103"/>
    <mergeCell ref="C105:G105"/>
    <mergeCell ref="D93:E93"/>
    <mergeCell ref="C95:E95"/>
    <mergeCell ref="C97:E97"/>
    <mergeCell ref="C98:E98"/>
    <mergeCell ref="D100:E100"/>
    <mergeCell ref="B85:F85"/>
    <mergeCell ref="D86:F86"/>
    <mergeCell ref="D89:E89"/>
    <mergeCell ref="C90:E90"/>
    <mergeCell ref="D92:E92"/>
    <mergeCell ref="E70:F70"/>
    <mergeCell ref="E72:F72"/>
    <mergeCell ref="E73:F73"/>
    <mergeCell ref="B78:G78"/>
    <mergeCell ref="E80:F81"/>
    <mergeCell ref="G80:G81"/>
    <mergeCell ref="E71:F71"/>
    <mergeCell ref="C17:F17"/>
    <mergeCell ref="C32:F32"/>
    <mergeCell ref="C49:F49"/>
    <mergeCell ref="F46:F48"/>
    <mergeCell ref="G46:G48"/>
    <mergeCell ref="B28:E28"/>
    <mergeCell ref="M56:M57"/>
    <mergeCell ref="B43:E43"/>
    <mergeCell ref="A46:A48"/>
    <mergeCell ref="B46:B48"/>
    <mergeCell ref="C46:C48"/>
    <mergeCell ref="D46:D48"/>
    <mergeCell ref="E46:E48"/>
    <mergeCell ref="H46:H48"/>
    <mergeCell ref="E56:F57"/>
    <mergeCell ref="G56:G57"/>
    <mergeCell ref="D59:E59"/>
    <mergeCell ref="E69:F69"/>
    <mergeCell ref="B67:C67"/>
    <mergeCell ref="B68:C68"/>
    <mergeCell ref="E68:F68"/>
    <mergeCell ref="A39:A42"/>
    <mergeCell ref="B39:E40"/>
    <mergeCell ref="F39:G42"/>
    <mergeCell ref="H39:H42"/>
    <mergeCell ref="B41:E41"/>
    <mergeCell ref="H24:H27"/>
    <mergeCell ref="B26:E26"/>
    <mergeCell ref="C1:H1"/>
    <mergeCell ref="A3:H3"/>
    <mergeCell ref="A4:H4"/>
    <mergeCell ref="A5:H5"/>
    <mergeCell ref="A9:A12"/>
    <mergeCell ref="B9:E10"/>
    <mergeCell ref="F9:G12"/>
    <mergeCell ref="H9:H12"/>
    <mergeCell ref="B11:E11"/>
    <mergeCell ref="B13:E13"/>
    <mergeCell ref="C14:C15"/>
    <mergeCell ref="A24:A27"/>
    <mergeCell ref="B24:E25"/>
    <mergeCell ref="F24:G27"/>
  </mergeCells>
  <conditionalFormatting sqref="B2 D37">
    <cfRule type="expression" dxfId="672" priority="22">
      <formula>#REF!=#REF!</formula>
    </cfRule>
  </conditionalFormatting>
  <conditionalFormatting sqref="B13 F13">
    <cfRule type="expression" dxfId="671" priority="16">
      <formula>$G$13=$F$13</formula>
    </cfRule>
  </conditionalFormatting>
  <conditionalFormatting sqref="B28">
    <cfRule type="expression" dxfId="670" priority="7">
      <formula>$G$13=$F$13</formula>
    </cfRule>
  </conditionalFormatting>
  <conditionalFormatting sqref="B43">
    <cfRule type="expression" dxfId="669" priority="6">
      <formula>$G$13=$F$13</formula>
    </cfRule>
  </conditionalFormatting>
  <conditionalFormatting sqref="C14 D15:F15">
    <cfRule type="expression" dxfId="668" priority="20">
      <formula>$G$15=$F$15</formula>
    </cfRule>
  </conditionalFormatting>
  <conditionalFormatting sqref="C81">
    <cfRule type="expression" dxfId="667" priority="1">
      <formula>$L80&gt;1</formula>
    </cfRule>
    <cfRule type="expression" dxfId="666" priority="3">
      <formula>$L80&lt;1</formula>
    </cfRule>
  </conditionalFormatting>
  <conditionalFormatting sqref="C14:F14">
    <cfRule type="expression" dxfId="665" priority="21">
      <formula>$G$14=$F$14</formula>
    </cfRule>
  </conditionalFormatting>
  <conditionalFormatting sqref="C16:F16">
    <cfRule type="expression" dxfId="664" priority="19">
      <formula>$G$16=$F$16</formula>
    </cfRule>
  </conditionalFormatting>
  <conditionalFormatting sqref="C29:F29">
    <cfRule type="expression" dxfId="663" priority="5">
      <formula>$G$29=$F$29</formula>
    </cfRule>
  </conditionalFormatting>
  <conditionalFormatting sqref="C30:F30">
    <cfRule type="expression" dxfId="662" priority="13">
      <formula>$G$30=$F$30</formula>
    </cfRule>
  </conditionalFormatting>
  <conditionalFormatting sqref="C31:F31">
    <cfRule type="expression" dxfId="661" priority="12">
      <formula>$G$31=$F$31</formula>
    </cfRule>
  </conditionalFormatting>
  <conditionalFormatting sqref="C44:F44">
    <cfRule type="expression" dxfId="660" priority="10">
      <formula>$G$44=$F$44</formula>
    </cfRule>
  </conditionalFormatting>
  <conditionalFormatting sqref="C45:F45">
    <cfRule type="expression" dxfId="659" priority="9">
      <formula>$G$45=$F$45</formula>
    </cfRule>
  </conditionalFormatting>
  <conditionalFormatting sqref="C46:F48">
    <cfRule type="expression" dxfId="658" priority="8">
      <formula>$G$46=$F$46</formula>
    </cfRule>
  </conditionalFormatting>
  <conditionalFormatting sqref="E80 G80">
    <cfRule type="expression" dxfId="657" priority="2">
      <formula>$L80&lt;1</formula>
    </cfRule>
    <cfRule type="expression" dxfId="656" priority="4">
      <formula>$L80&gt;1</formula>
    </cfRule>
  </conditionalFormatting>
  <conditionalFormatting sqref="F28">
    <cfRule type="expression" dxfId="655" priority="14">
      <formula>$G$28=$F$28</formula>
    </cfRule>
  </conditionalFormatting>
  <conditionalFormatting sqref="F43">
    <cfRule type="expression" dxfId="654" priority="11">
      <formula>$G$43=$F$43</formula>
    </cfRule>
  </conditionalFormatting>
  <conditionalFormatting sqref="G56">
    <cfRule type="expression" dxfId="653" priority="18">
      <formula>$G$56&gt;11</formula>
    </cfRule>
  </conditionalFormatting>
  <conditionalFormatting sqref="G56:G57">
    <cfRule type="expression" dxfId="652" priority="15">
      <formula>$G$56&lt;5</formula>
    </cfRule>
  </conditionalFormatting>
  <conditionalFormatting sqref="M56:M57">
    <cfRule type="expression" dxfId="651" priority="17">
      <formula>$H$16&gt;150</formula>
    </cfRule>
  </conditionalFormatting>
  <hyperlinks>
    <hyperlink ref="B105" location="'TABLE DES MATIERES'!A1" display="Retour à l'index" xr:uid="{AB564D21-EF8E-4765-B352-8A034ADBD89A}"/>
    <hyperlink ref="B6" location="'TABLE DES MATIERES'!A1" display="Retour à l'index" xr:uid="{E6C0F16E-F1D7-49A5-9CC6-5D8FEDCFC9A6}"/>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5157C-5B4D-4A25-8E68-FFB698A0026C}">
  <dimension ref="A1:M550"/>
  <sheetViews>
    <sheetView zoomScale="84" zoomScaleNormal="84" workbookViewId="0">
      <selection activeCell="C13" sqref="C1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369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VLOOKUP(G94,Tableau14619485481[],3)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650" priority="38">
      <formula>#REF!=#REF!</formula>
    </cfRule>
  </conditionalFormatting>
  <conditionalFormatting sqref="B14">
    <cfRule type="expression" dxfId="649" priority="17">
      <formula>#REF!=#REF!</formula>
    </cfRule>
  </conditionalFormatting>
  <conditionalFormatting sqref="B28">
    <cfRule type="expression" dxfId="648" priority="16">
      <formula>#REF!=#REF!</formula>
    </cfRule>
  </conditionalFormatting>
  <conditionalFormatting sqref="B42">
    <cfRule type="expression" dxfId="647" priority="15">
      <formula>#REF!=#REF!</formula>
    </cfRule>
  </conditionalFormatting>
  <conditionalFormatting sqref="B57">
    <cfRule type="expression" dxfId="646" priority="14">
      <formula>#REF!=#REF!</formula>
    </cfRule>
  </conditionalFormatting>
  <conditionalFormatting sqref="B72">
    <cfRule type="expression" dxfId="645" priority="13">
      <formula>#REF!=#REF!</formula>
    </cfRule>
  </conditionalFormatting>
  <conditionalFormatting sqref="B74:C74 F74 D74:E75">
    <cfRule type="expression" dxfId="644" priority="10">
      <formula>$G$74=$F$74</formula>
    </cfRule>
  </conditionalFormatting>
  <conditionalFormatting sqref="B14:F14">
    <cfRule type="expression" dxfId="643" priority="34">
      <formula>$G$14=$F$14</formula>
    </cfRule>
  </conditionalFormatting>
  <conditionalFormatting sqref="B28:F28">
    <cfRule type="expression" dxfId="642" priority="30">
      <formula>$G$28=$F$28</formula>
    </cfRule>
  </conditionalFormatting>
  <conditionalFormatting sqref="B42:F42">
    <cfRule type="expression" dxfId="641" priority="26">
      <formula>$G$42=$F$42</formula>
    </cfRule>
  </conditionalFormatting>
  <conditionalFormatting sqref="B72:F72">
    <cfRule type="expression" dxfId="640" priority="12">
      <formula>$G$72=$F$72</formula>
    </cfRule>
  </conditionalFormatting>
  <conditionalFormatting sqref="B73:F73">
    <cfRule type="expression" dxfId="639" priority="11">
      <formula>$G$73=$F$73</formula>
    </cfRule>
  </conditionalFormatting>
  <conditionalFormatting sqref="C15 D16:F16">
    <cfRule type="expression" dxfId="638" priority="32">
      <formula>$G$16=$F$16</formula>
    </cfRule>
  </conditionalFormatting>
  <conditionalFormatting sqref="C116">
    <cfRule type="expression" dxfId="637" priority="1">
      <formula>$L115&gt;1</formula>
    </cfRule>
    <cfRule type="expression" dxfId="636" priority="3">
      <formula>$L115&lt;1</formula>
    </cfRule>
  </conditionalFormatting>
  <conditionalFormatting sqref="C29:E31">
    <cfRule type="expression" dxfId="635" priority="18">
      <formula>#REF!=#REF!</formula>
    </cfRule>
  </conditionalFormatting>
  <conditionalFormatting sqref="C15:F15">
    <cfRule type="expression" dxfId="634" priority="33">
      <formula>$G$15=$F$15</formula>
    </cfRule>
  </conditionalFormatting>
  <conditionalFormatting sqref="C17:F17">
    <cfRule type="expression" dxfId="633" priority="31">
      <formula>$G$17=$F$17</formula>
    </cfRule>
  </conditionalFormatting>
  <conditionalFormatting sqref="C29:F29">
    <cfRule type="expression" dxfId="632" priority="29">
      <formula>$G$29=$F$29</formula>
    </cfRule>
  </conditionalFormatting>
  <conditionalFormatting sqref="C30:F30">
    <cfRule type="expression" dxfId="631" priority="28">
      <formula>$G$30=$F$30</formula>
    </cfRule>
  </conditionalFormatting>
  <conditionalFormatting sqref="C31:F31">
    <cfRule type="expression" dxfId="630" priority="27">
      <formula>$G$31=$F$31</formula>
    </cfRule>
  </conditionalFormatting>
  <conditionalFormatting sqref="C43:F43">
    <cfRule type="expression" dxfId="629" priority="25">
      <formula>$G$43=$F$43</formula>
    </cfRule>
  </conditionalFormatting>
  <conditionalFormatting sqref="C44:F44">
    <cfRule type="expression" dxfId="628" priority="24">
      <formula>$G$44=$F$44</formula>
    </cfRule>
  </conditionalFormatting>
  <conditionalFormatting sqref="C45:F47">
    <cfRule type="expression" dxfId="627" priority="23">
      <formula>$G$45=$F$45</formula>
    </cfRule>
  </conditionalFormatting>
  <conditionalFormatting sqref="D84">
    <cfRule type="expression" dxfId="626" priority="8">
      <formula>$G$85=$F$85</formula>
    </cfRule>
  </conditionalFormatting>
  <conditionalFormatting sqref="D74:E75 B75:C75 F75">
    <cfRule type="expression" dxfId="625" priority="9">
      <formula>$G$75=$F$75</formula>
    </cfRule>
  </conditionalFormatting>
  <conditionalFormatting sqref="D58:F58">
    <cfRule type="expression" dxfId="624" priority="21">
      <formula>$G$58=$F$58</formula>
    </cfRule>
  </conditionalFormatting>
  <conditionalFormatting sqref="D59:F59">
    <cfRule type="expression" dxfId="623" priority="20">
      <formula>$G$59=$F$59</formula>
    </cfRule>
  </conditionalFormatting>
  <conditionalFormatting sqref="D60:F60">
    <cfRule type="expression" dxfId="622" priority="19">
      <formula>$G$60=$F$60</formula>
    </cfRule>
  </conditionalFormatting>
  <conditionalFormatting sqref="D83:F83">
    <cfRule type="expression" dxfId="621" priority="7">
      <formula>$G$83=$F$83</formula>
    </cfRule>
  </conditionalFormatting>
  <conditionalFormatting sqref="D84:F84">
    <cfRule type="expression" dxfId="620" priority="6">
      <formula>$G$84=$F$84</formula>
    </cfRule>
  </conditionalFormatting>
  <conditionalFormatting sqref="E115 G115">
    <cfRule type="expression" dxfId="619" priority="2">
      <formula>$L115&lt;1</formula>
    </cfRule>
    <cfRule type="expression" dxfId="618" priority="4">
      <formula>$L115&gt;1</formula>
    </cfRule>
  </conditionalFormatting>
  <conditionalFormatting sqref="E85:F85">
    <cfRule type="expression" dxfId="617" priority="5">
      <formula>$G$85=$F$85</formula>
    </cfRule>
  </conditionalFormatting>
  <conditionalFormatting sqref="F57">
    <cfRule type="expression" dxfId="616" priority="22">
      <formula>$G$57=$F$57</formula>
    </cfRule>
  </conditionalFormatting>
  <conditionalFormatting sqref="G91">
    <cfRule type="expression" dxfId="615" priority="37">
      <formula>$G$91&gt;11</formula>
    </cfRule>
  </conditionalFormatting>
  <conditionalFormatting sqref="G91:G92">
    <cfRule type="expression" dxfId="614" priority="35">
      <formula>$G$91&lt;5</formula>
    </cfRule>
  </conditionalFormatting>
  <conditionalFormatting sqref="M91:M92">
    <cfRule type="expression" dxfId="613" priority="36">
      <formula>#REF!&gt;150</formula>
    </cfRule>
  </conditionalFormatting>
  <hyperlinks>
    <hyperlink ref="B140" location="'TABLE DES MATIERES'!A1" display="Retour à l'index" xr:uid="{3D10AC32-8AF1-4A46-8535-64CC57B60389}"/>
    <hyperlink ref="B6" location="'TABLE DES MATIERES'!A1" display="Retour à l'index" xr:uid="{1CA6B155-2E51-41A8-AA0B-8C0D475F8074}"/>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3C213-C825-4CDC-932D-B8B68D692DD5}">
  <dimension ref="A1:M550"/>
  <sheetViews>
    <sheetView zoomScale="84" zoomScaleNormal="84" workbookViewId="0">
      <selection activeCell="D141" sqref="D14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371</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VLOOKUP(G94,Tableau14619485483[],3)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612" priority="38">
      <formula>#REF!=#REF!</formula>
    </cfRule>
  </conditionalFormatting>
  <conditionalFormatting sqref="B14">
    <cfRule type="expression" dxfId="611" priority="17">
      <formula>#REF!=#REF!</formula>
    </cfRule>
  </conditionalFormatting>
  <conditionalFormatting sqref="B28">
    <cfRule type="expression" dxfId="610" priority="16">
      <formula>#REF!=#REF!</formula>
    </cfRule>
  </conditionalFormatting>
  <conditionalFormatting sqref="B42">
    <cfRule type="expression" dxfId="609" priority="15">
      <formula>#REF!=#REF!</formula>
    </cfRule>
  </conditionalFormatting>
  <conditionalFormatting sqref="B57">
    <cfRule type="expression" dxfId="608" priority="14">
      <formula>#REF!=#REF!</formula>
    </cfRule>
  </conditionalFormatting>
  <conditionalFormatting sqref="B72">
    <cfRule type="expression" dxfId="607" priority="13">
      <formula>#REF!=#REF!</formula>
    </cfRule>
  </conditionalFormatting>
  <conditionalFormatting sqref="B74:C74 F74 D74:E75">
    <cfRule type="expression" dxfId="606" priority="10">
      <formula>$G$74=$F$74</formula>
    </cfRule>
  </conditionalFormatting>
  <conditionalFormatting sqref="B14:F14">
    <cfRule type="expression" dxfId="605" priority="34">
      <formula>$G$14=$F$14</formula>
    </cfRule>
  </conditionalFormatting>
  <conditionalFormatting sqref="B28:F28">
    <cfRule type="expression" dxfId="604" priority="30">
      <formula>$G$28=$F$28</formula>
    </cfRule>
  </conditionalFormatting>
  <conditionalFormatting sqref="B42:F42">
    <cfRule type="expression" dxfId="603" priority="26">
      <formula>$G$42=$F$42</formula>
    </cfRule>
  </conditionalFormatting>
  <conditionalFormatting sqref="B72:F72">
    <cfRule type="expression" dxfId="602" priority="12">
      <formula>$G$72=$F$72</formula>
    </cfRule>
  </conditionalFormatting>
  <conditionalFormatting sqref="B73:F73">
    <cfRule type="expression" dxfId="601" priority="11">
      <formula>$G$73=$F$73</formula>
    </cfRule>
  </conditionalFormatting>
  <conditionalFormatting sqref="C15 D16:F16">
    <cfRule type="expression" dxfId="600" priority="32">
      <formula>$G$16=$F$16</formula>
    </cfRule>
  </conditionalFormatting>
  <conditionalFormatting sqref="C116">
    <cfRule type="expression" dxfId="599" priority="1">
      <formula>$L115&gt;1</formula>
    </cfRule>
    <cfRule type="expression" dxfId="598" priority="3">
      <formula>$L115&lt;1</formula>
    </cfRule>
  </conditionalFormatting>
  <conditionalFormatting sqref="C29:E31">
    <cfRule type="expression" dxfId="597" priority="18">
      <formula>#REF!=#REF!</formula>
    </cfRule>
  </conditionalFormatting>
  <conditionalFormatting sqref="C15:F15">
    <cfRule type="expression" dxfId="596" priority="33">
      <formula>$G$15=$F$15</formula>
    </cfRule>
  </conditionalFormatting>
  <conditionalFormatting sqref="C17:F17">
    <cfRule type="expression" dxfId="595" priority="31">
      <formula>$G$17=$F$17</formula>
    </cfRule>
  </conditionalFormatting>
  <conditionalFormatting sqref="C29:F29">
    <cfRule type="expression" dxfId="594" priority="29">
      <formula>$G$29=$F$29</formula>
    </cfRule>
  </conditionalFormatting>
  <conditionalFormatting sqref="C30:F30">
    <cfRule type="expression" dxfId="593" priority="28">
      <formula>$G$30=$F$30</formula>
    </cfRule>
  </conditionalFormatting>
  <conditionalFormatting sqref="C31:F31">
    <cfRule type="expression" dxfId="592" priority="27">
      <formula>$G$31=$F$31</formula>
    </cfRule>
  </conditionalFormatting>
  <conditionalFormatting sqref="C43:F43">
    <cfRule type="expression" dxfId="591" priority="25">
      <formula>$G$43=$F$43</formula>
    </cfRule>
  </conditionalFormatting>
  <conditionalFormatting sqref="C44:F44">
    <cfRule type="expression" dxfId="590" priority="24">
      <formula>$G$44=$F$44</formula>
    </cfRule>
  </conditionalFormatting>
  <conditionalFormatting sqref="C45:F47">
    <cfRule type="expression" dxfId="589" priority="23">
      <formula>$G$45=$F$45</formula>
    </cfRule>
  </conditionalFormatting>
  <conditionalFormatting sqref="D84">
    <cfRule type="expression" dxfId="588" priority="8">
      <formula>$G$85=$F$85</formula>
    </cfRule>
  </conditionalFormatting>
  <conditionalFormatting sqref="D74:E75 B75:C75 F75">
    <cfRule type="expression" dxfId="587" priority="9">
      <formula>$G$75=$F$75</formula>
    </cfRule>
  </conditionalFormatting>
  <conditionalFormatting sqref="D58:F58">
    <cfRule type="expression" dxfId="586" priority="21">
      <formula>$G$58=$F$58</formula>
    </cfRule>
  </conditionalFormatting>
  <conditionalFormatting sqref="D59:F59">
    <cfRule type="expression" dxfId="585" priority="20">
      <formula>$G$59=$F$59</formula>
    </cfRule>
  </conditionalFormatting>
  <conditionalFormatting sqref="D60:F60">
    <cfRule type="expression" dxfId="584" priority="19">
      <formula>$G$60=$F$60</formula>
    </cfRule>
  </conditionalFormatting>
  <conditionalFormatting sqref="D83:F83">
    <cfRule type="expression" dxfId="583" priority="7">
      <formula>$G$83=$F$83</formula>
    </cfRule>
  </conditionalFormatting>
  <conditionalFormatting sqref="D84:F84">
    <cfRule type="expression" dxfId="582" priority="6">
      <formula>$G$84=$F$84</formula>
    </cfRule>
  </conditionalFormatting>
  <conditionalFormatting sqref="E115 G115">
    <cfRule type="expression" dxfId="581" priority="2">
      <formula>$L115&lt;1</formula>
    </cfRule>
    <cfRule type="expression" dxfId="580" priority="4">
      <formula>$L115&gt;1</formula>
    </cfRule>
  </conditionalFormatting>
  <conditionalFormatting sqref="E85:F85">
    <cfRule type="expression" dxfId="579" priority="5">
      <formula>$G$85=$F$85</formula>
    </cfRule>
  </conditionalFormatting>
  <conditionalFormatting sqref="F57">
    <cfRule type="expression" dxfId="578" priority="22">
      <formula>$G$57=$F$57</formula>
    </cfRule>
  </conditionalFormatting>
  <conditionalFormatting sqref="G91">
    <cfRule type="expression" dxfId="577" priority="37">
      <formula>$G$91&gt;11</formula>
    </cfRule>
  </conditionalFormatting>
  <conditionalFormatting sqref="G91:G92">
    <cfRule type="expression" dxfId="576" priority="35">
      <formula>$G$91&lt;5</formula>
    </cfRule>
  </conditionalFormatting>
  <conditionalFormatting sqref="M91:M92">
    <cfRule type="expression" dxfId="575" priority="36">
      <formula>#REF!&gt;150</formula>
    </cfRule>
  </conditionalFormatting>
  <hyperlinks>
    <hyperlink ref="B140" location="'TABLE DES MATIERES'!A1" display="Retour à l'index" xr:uid="{A9CB037B-81C1-41A1-B0D4-56BF17FD3031}"/>
    <hyperlink ref="B6" location="'TABLE DES MATIERES'!A1" display="Retour à l'index" xr:uid="{987E97BC-C425-4887-A603-D300086C3D9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7E60-7310-4F3F-9FA1-C323BD70E2E0}">
  <dimension ref="A1:M550"/>
  <sheetViews>
    <sheetView zoomScale="84" zoomScaleNormal="84" workbookViewId="0">
      <selection activeCell="C7" sqref="C7"/>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VLOOKUP(G94,Tableau14619485469[],3)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574" priority="38">
      <formula>#REF!=#REF!</formula>
    </cfRule>
  </conditionalFormatting>
  <conditionalFormatting sqref="B14">
    <cfRule type="expression" dxfId="573" priority="17">
      <formula>#REF!=#REF!</formula>
    </cfRule>
  </conditionalFormatting>
  <conditionalFormatting sqref="B28">
    <cfRule type="expression" dxfId="572" priority="16">
      <formula>#REF!=#REF!</formula>
    </cfRule>
  </conditionalFormatting>
  <conditionalFormatting sqref="B42">
    <cfRule type="expression" dxfId="571" priority="15">
      <formula>#REF!=#REF!</formula>
    </cfRule>
  </conditionalFormatting>
  <conditionalFormatting sqref="B57">
    <cfRule type="expression" dxfId="570" priority="14">
      <formula>#REF!=#REF!</formula>
    </cfRule>
  </conditionalFormatting>
  <conditionalFormatting sqref="B72">
    <cfRule type="expression" dxfId="569" priority="13">
      <formula>#REF!=#REF!</formula>
    </cfRule>
  </conditionalFormatting>
  <conditionalFormatting sqref="B74:C74 F74 D74:E75">
    <cfRule type="expression" dxfId="568" priority="10">
      <formula>$G$74=$F$74</formula>
    </cfRule>
  </conditionalFormatting>
  <conditionalFormatting sqref="B14:F14">
    <cfRule type="expression" dxfId="567" priority="34">
      <formula>$G$14=$F$14</formula>
    </cfRule>
  </conditionalFormatting>
  <conditionalFormatting sqref="B28:F28">
    <cfRule type="expression" dxfId="566" priority="30">
      <formula>$G$28=$F$28</formula>
    </cfRule>
  </conditionalFormatting>
  <conditionalFormatting sqref="B42:F42">
    <cfRule type="expression" dxfId="565" priority="26">
      <formula>$G$42=$F$42</formula>
    </cfRule>
  </conditionalFormatting>
  <conditionalFormatting sqref="B72:F72">
    <cfRule type="expression" dxfId="564" priority="12">
      <formula>$G$72=$F$72</formula>
    </cfRule>
  </conditionalFormatting>
  <conditionalFormatting sqref="B73:F73">
    <cfRule type="expression" dxfId="563" priority="11">
      <formula>$G$73=$F$73</formula>
    </cfRule>
  </conditionalFormatting>
  <conditionalFormatting sqref="C15 D16:F16">
    <cfRule type="expression" dxfId="562" priority="32">
      <formula>$G$16=$F$16</formula>
    </cfRule>
  </conditionalFormatting>
  <conditionalFormatting sqref="C116">
    <cfRule type="expression" dxfId="561" priority="1">
      <formula>$L115&gt;1</formula>
    </cfRule>
    <cfRule type="expression" dxfId="560" priority="3">
      <formula>$L115&lt;1</formula>
    </cfRule>
  </conditionalFormatting>
  <conditionalFormatting sqref="C29:E31">
    <cfRule type="expression" dxfId="559" priority="18">
      <formula>#REF!=#REF!</formula>
    </cfRule>
  </conditionalFormatting>
  <conditionalFormatting sqref="C15:F15">
    <cfRule type="expression" dxfId="558" priority="33">
      <formula>$G$15=$F$15</formula>
    </cfRule>
  </conditionalFormatting>
  <conditionalFormatting sqref="C17:F17">
    <cfRule type="expression" dxfId="557" priority="31">
      <formula>$G$17=$F$17</formula>
    </cfRule>
  </conditionalFormatting>
  <conditionalFormatting sqref="C29:F29">
    <cfRule type="expression" dxfId="556" priority="29">
      <formula>$G$29=$F$29</formula>
    </cfRule>
  </conditionalFormatting>
  <conditionalFormatting sqref="C30:F30">
    <cfRule type="expression" dxfId="555" priority="28">
      <formula>$G$30=$F$30</formula>
    </cfRule>
  </conditionalFormatting>
  <conditionalFormatting sqref="C31:F31">
    <cfRule type="expression" dxfId="554" priority="27">
      <formula>$G$31=$F$31</formula>
    </cfRule>
  </conditionalFormatting>
  <conditionalFormatting sqref="C43:F43">
    <cfRule type="expression" dxfId="553" priority="25">
      <formula>$G$43=$F$43</formula>
    </cfRule>
  </conditionalFormatting>
  <conditionalFormatting sqref="C44:F44">
    <cfRule type="expression" dxfId="552" priority="24">
      <formula>$G$44=$F$44</formula>
    </cfRule>
  </conditionalFormatting>
  <conditionalFormatting sqref="C45:F47">
    <cfRule type="expression" dxfId="551" priority="23">
      <formula>$G$45=$F$45</formula>
    </cfRule>
  </conditionalFormatting>
  <conditionalFormatting sqref="D84">
    <cfRule type="expression" dxfId="550" priority="8">
      <formula>$G$85=$F$85</formula>
    </cfRule>
  </conditionalFormatting>
  <conditionalFormatting sqref="D74:E75 B75:C75 F75">
    <cfRule type="expression" dxfId="549" priority="9">
      <formula>$G$75=$F$75</formula>
    </cfRule>
  </conditionalFormatting>
  <conditionalFormatting sqref="D58:F58">
    <cfRule type="expression" dxfId="548" priority="21">
      <formula>$G$58=$F$58</formula>
    </cfRule>
  </conditionalFormatting>
  <conditionalFormatting sqref="D59:F59">
    <cfRule type="expression" dxfId="547" priority="20">
      <formula>$G$59=$F$59</formula>
    </cfRule>
  </conditionalFormatting>
  <conditionalFormatting sqref="D60:F60">
    <cfRule type="expression" dxfId="546" priority="19">
      <formula>$G$60=$F$60</formula>
    </cfRule>
  </conditionalFormatting>
  <conditionalFormatting sqref="D83:F83">
    <cfRule type="expression" dxfId="545" priority="7">
      <formula>$G$83=$F$83</formula>
    </cfRule>
  </conditionalFormatting>
  <conditionalFormatting sqref="D84:F84">
    <cfRule type="expression" dxfId="544" priority="6">
      <formula>$G$84=$F$84</formula>
    </cfRule>
  </conditionalFormatting>
  <conditionalFormatting sqref="E115 G115">
    <cfRule type="expression" dxfId="543" priority="2">
      <formula>$L115&lt;1</formula>
    </cfRule>
    <cfRule type="expression" dxfId="542" priority="4">
      <formula>$L115&gt;1</formula>
    </cfRule>
  </conditionalFormatting>
  <conditionalFormatting sqref="E85:F85">
    <cfRule type="expression" dxfId="541" priority="5">
      <formula>$G$85=$F$85</formula>
    </cfRule>
  </conditionalFormatting>
  <conditionalFormatting sqref="F57">
    <cfRule type="expression" dxfId="540" priority="22">
      <formula>$G$57=$F$57</formula>
    </cfRule>
  </conditionalFormatting>
  <conditionalFormatting sqref="G91">
    <cfRule type="expression" dxfId="539" priority="37">
      <formula>$G$91&gt;11</formula>
    </cfRule>
  </conditionalFormatting>
  <conditionalFormatting sqref="G91:G92">
    <cfRule type="expression" dxfId="538" priority="35">
      <formula>$G$91&lt;5</formula>
    </cfRule>
  </conditionalFormatting>
  <conditionalFormatting sqref="M91:M92">
    <cfRule type="expression" dxfId="537" priority="36">
      <formula>#REF!&gt;150</formula>
    </cfRule>
  </conditionalFormatting>
  <hyperlinks>
    <hyperlink ref="B140" location="'TABLE DES MATIERES'!A1" display="Retour à l'index" xr:uid="{70C8F0E5-0EE1-4F28-91CB-3E1D54735C19}"/>
    <hyperlink ref="B6" location="'TABLE DES MATIERES'!A1" display="Retour à l'index" xr:uid="{27E4A824-C15D-48EF-BB70-166FF4F8BFB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E99E-5512-4FF8-8B98-EB8BEAB9BC4E}">
  <dimension ref="A1:M550"/>
  <sheetViews>
    <sheetView zoomScale="84" zoomScaleNormal="84" workbookViewId="0">
      <selection activeCell="A5" sqref="A5:H5"/>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338</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1" spans="1:8" hidden="1" x14ac:dyDescent="0.25"/>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VLOOKUP(G94,Tableau14619485464[],3)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E115:F116"/>
    <mergeCell ref="G115:G116"/>
    <mergeCell ref="B120:F120"/>
    <mergeCell ref="B103:C103"/>
    <mergeCell ref="E103:F103"/>
    <mergeCell ref="E107:F107"/>
    <mergeCell ref="E108:F108"/>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536" priority="38">
      <formula>#REF!=#REF!</formula>
    </cfRule>
  </conditionalFormatting>
  <conditionalFormatting sqref="B14">
    <cfRule type="expression" dxfId="535" priority="17">
      <formula>#REF!=#REF!</formula>
    </cfRule>
  </conditionalFormatting>
  <conditionalFormatting sqref="B28">
    <cfRule type="expression" dxfId="534" priority="16">
      <formula>#REF!=#REF!</formula>
    </cfRule>
  </conditionalFormatting>
  <conditionalFormatting sqref="B42">
    <cfRule type="expression" dxfId="533" priority="15">
      <formula>#REF!=#REF!</formula>
    </cfRule>
  </conditionalFormatting>
  <conditionalFormatting sqref="B57">
    <cfRule type="expression" dxfId="532" priority="14">
      <formula>#REF!=#REF!</formula>
    </cfRule>
  </conditionalFormatting>
  <conditionalFormatting sqref="B72">
    <cfRule type="expression" dxfId="531" priority="13">
      <formula>#REF!=#REF!</formula>
    </cfRule>
  </conditionalFormatting>
  <conditionalFormatting sqref="B74:C74 F74 D74:E75">
    <cfRule type="expression" dxfId="530" priority="10">
      <formula>$G$74=$F$74</formula>
    </cfRule>
  </conditionalFormatting>
  <conditionalFormatting sqref="B14:F14">
    <cfRule type="expression" dxfId="529" priority="34">
      <formula>$G$14=$F$14</formula>
    </cfRule>
  </conditionalFormatting>
  <conditionalFormatting sqref="B28:F28">
    <cfRule type="expression" dxfId="528" priority="30">
      <formula>$G$28=$F$28</formula>
    </cfRule>
  </conditionalFormatting>
  <conditionalFormatting sqref="B42:F42">
    <cfRule type="expression" dxfId="527" priority="26">
      <formula>$G$42=$F$42</formula>
    </cfRule>
  </conditionalFormatting>
  <conditionalFormatting sqref="B72:F72">
    <cfRule type="expression" dxfId="526" priority="12">
      <formula>$G$72=$F$72</formula>
    </cfRule>
  </conditionalFormatting>
  <conditionalFormatting sqref="B73:F73">
    <cfRule type="expression" dxfId="525" priority="11">
      <formula>$G$73=$F$73</formula>
    </cfRule>
  </conditionalFormatting>
  <conditionalFormatting sqref="C15 D16:F16">
    <cfRule type="expression" dxfId="524" priority="32">
      <formula>$G$16=$F$16</formula>
    </cfRule>
  </conditionalFormatting>
  <conditionalFormatting sqref="C116">
    <cfRule type="expression" dxfId="523" priority="1">
      <formula>$L115&gt;1</formula>
    </cfRule>
    <cfRule type="expression" dxfId="522" priority="3">
      <formula>$L115&lt;1</formula>
    </cfRule>
  </conditionalFormatting>
  <conditionalFormatting sqref="C29:E31">
    <cfRule type="expression" dxfId="521" priority="18">
      <formula>#REF!=#REF!</formula>
    </cfRule>
  </conditionalFormatting>
  <conditionalFormatting sqref="C15:F15">
    <cfRule type="expression" dxfId="520" priority="33">
      <formula>$G$15=$F$15</formula>
    </cfRule>
  </conditionalFormatting>
  <conditionalFormatting sqref="C17:F17">
    <cfRule type="expression" dxfId="519" priority="31">
      <formula>$G$17=$F$17</formula>
    </cfRule>
  </conditionalFormatting>
  <conditionalFormatting sqref="C29:F29">
    <cfRule type="expression" dxfId="518" priority="29">
      <formula>$G$29=$F$29</formula>
    </cfRule>
  </conditionalFormatting>
  <conditionalFormatting sqref="C30:F30">
    <cfRule type="expression" dxfId="517" priority="28">
      <formula>$G$30=$F$30</formula>
    </cfRule>
  </conditionalFormatting>
  <conditionalFormatting sqref="C31:F31">
    <cfRule type="expression" dxfId="516" priority="27">
      <formula>$G$31=$F$31</formula>
    </cfRule>
  </conditionalFormatting>
  <conditionalFormatting sqref="C43:F43">
    <cfRule type="expression" dxfId="515" priority="25">
      <formula>$G$43=$F$43</formula>
    </cfRule>
  </conditionalFormatting>
  <conditionalFormatting sqref="C44:F44">
    <cfRule type="expression" dxfId="514" priority="24">
      <formula>$G$44=$F$44</formula>
    </cfRule>
  </conditionalFormatting>
  <conditionalFormatting sqref="C45:F47">
    <cfRule type="expression" dxfId="513" priority="23">
      <formula>$G$45=$F$45</formula>
    </cfRule>
  </conditionalFormatting>
  <conditionalFormatting sqref="D84">
    <cfRule type="expression" dxfId="512" priority="8">
      <formula>$G$85=$F$85</formula>
    </cfRule>
  </conditionalFormatting>
  <conditionalFormatting sqref="D74:E75 B75:C75 F75">
    <cfRule type="expression" dxfId="511" priority="9">
      <formula>$G$75=$F$75</formula>
    </cfRule>
  </conditionalFormatting>
  <conditionalFormatting sqref="D58:F58">
    <cfRule type="expression" dxfId="510" priority="21">
      <formula>$G$58=$F$58</formula>
    </cfRule>
  </conditionalFormatting>
  <conditionalFormatting sqref="D59:F59">
    <cfRule type="expression" dxfId="509" priority="20">
      <formula>$G$59=$F$59</formula>
    </cfRule>
  </conditionalFormatting>
  <conditionalFormatting sqref="D60:F60">
    <cfRule type="expression" dxfId="508" priority="19">
      <formula>$G$60=$F$60</formula>
    </cfRule>
  </conditionalFormatting>
  <conditionalFormatting sqref="D83:F83">
    <cfRule type="expression" dxfId="507" priority="7">
      <formula>$G$83=$F$83</formula>
    </cfRule>
  </conditionalFormatting>
  <conditionalFormatting sqref="D84:F84">
    <cfRule type="expression" dxfId="506" priority="6">
      <formula>$G$84=$F$84</formula>
    </cfRule>
  </conditionalFormatting>
  <conditionalFormatting sqref="E115 G115">
    <cfRule type="expression" dxfId="505" priority="2">
      <formula>$L115&lt;1</formula>
    </cfRule>
    <cfRule type="expression" dxfId="504" priority="4">
      <formula>$L115&gt;1</formula>
    </cfRule>
  </conditionalFormatting>
  <conditionalFormatting sqref="E85:F85">
    <cfRule type="expression" dxfId="503" priority="5">
      <formula>$G$85=$F$85</formula>
    </cfRule>
  </conditionalFormatting>
  <conditionalFormatting sqref="F57">
    <cfRule type="expression" dxfId="502" priority="22">
      <formula>$G$57=$F$57</formula>
    </cfRule>
  </conditionalFormatting>
  <conditionalFormatting sqref="G91">
    <cfRule type="expression" dxfId="501" priority="37">
      <formula>$G$91&gt;11</formula>
    </cfRule>
  </conditionalFormatting>
  <conditionalFormatting sqref="G91:G92">
    <cfRule type="expression" dxfId="500" priority="35">
      <formula>$G$91&lt;5</formula>
    </cfRule>
  </conditionalFormatting>
  <conditionalFormatting sqref="M91:M92">
    <cfRule type="expression" dxfId="499" priority="36">
      <formula>#REF!&gt;150</formula>
    </cfRule>
  </conditionalFormatting>
  <hyperlinks>
    <hyperlink ref="B140" location="'TABLE DES MATIERES'!A1" display="Retour à l'index" xr:uid="{FD84B019-EBC7-4B2E-AE0F-4DCE3FA7F97F}"/>
    <hyperlink ref="B6" location="'TABLE DES MATIERES'!A1" display="Retour à l'index" xr:uid="{B685C91D-6D82-4FC6-B74E-EB943081C3AF}"/>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2C1-4277-4BE5-BAE1-5074808D262D}">
  <dimension ref="A1:J8"/>
  <sheetViews>
    <sheetView workbookViewId="0">
      <selection activeCell="B16" sqref="B16"/>
    </sheetView>
  </sheetViews>
  <sheetFormatPr baseColWidth="10" defaultRowHeight="15" x14ac:dyDescent="0.25"/>
  <cols>
    <col min="3" max="3" width="27.7109375" customWidth="1"/>
  </cols>
  <sheetData>
    <row r="1" spans="1:10" x14ac:dyDescent="0.25">
      <c r="A1" s="77" t="s">
        <v>266</v>
      </c>
      <c r="H1" s="77" t="s">
        <v>340</v>
      </c>
    </row>
    <row r="3" spans="1:10" ht="23.25" x14ac:dyDescent="0.35">
      <c r="A3" s="250" t="s">
        <v>341</v>
      </c>
      <c r="B3" s="250"/>
      <c r="C3" s="250"/>
      <c r="D3" s="250"/>
      <c r="E3" s="250"/>
      <c r="F3" s="250"/>
      <c r="G3" s="250"/>
      <c r="H3" s="250"/>
      <c r="I3" s="250"/>
      <c r="J3" s="250"/>
    </row>
    <row r="5" spans="1:10" ht="102" customHeight="1" x14ac:dyDescent="0.25">
      <c r="A5" s="246" t="s">
        <v>349</v>
      </c>
      <c r="B5" s="247"/>
      <c r="C5" s="69" t="s">
        <v>345</v>
      </c>
      <c r="D5" s="248" t="s">
        <v>344</v>
      </c>
      <c r="E5" s="249"/>
      <c r="F5" s="249"/>
      <c r="G5" s="249"/>
      <c r="H5" s="249"/>
      <c r="I5" s="249"/>
      <c r="J5" s="249"/>
    </row>
    <row r="6" spans="1:10" ht="68.099999999999994" customHeight="1" x14ac:dyDescent="0.25">
      <c r="C6" s="92" t="s">
        <v>346</v>
      </c>
    </row>
    <row r="7" spans="1:10" ht="30" x14ac:dyDescent="0.25">
      <c r="A7" s="89" t="s">
        <v>342</v>
      </c>
      <c r="B7" s="90">
        <f>VALPointCC</f>
        <v>19.940000000000001</v>
      </c>
      <c r="C7" s="91" t="e">
        <f>ROUNDUP(BRUTaout2022/VALPointCC*12,0)</f>
        <v>#VALUE!</v>
      </c>
      <c r="D7" s="251" t="s">
        <v>343</v>
      </c>
      <c r="E7" s="141"/>
      <c r="F7" s="141"/>
      <c r="G7" s="141"/>
      <c r="H7" s="141"/>
      <c r="I7" s="141"/>
      <c r="J7" s="141"/>
    </row>
    <row r="8" spans="1:10" x14ac:dyDescent="0.25">
      <c r="D8" s="93" t="s">
        <v>347</v>
      </c>
      <c r="E8" s="252" t="s">
        <v>340</v>
      </c>
      <c r="F8" s="252"/>
      <c r="G8" s="252"/>
      <c r="H8" s="252"/>
      <c r="I8" s="252"/>
      <c r="J8" s="252"/>
    </row>
  </sheetData>
  <sheetProtection selectLockedCells="1"/>
  <mergeCells count="5">
    <mergeCell ref="A5:B5"/>
    <mergeCell ref="D5:J5"/>
    <mergeCell ref="A3:J3"/>
    <mergeCell ref="D7:J7"/>
    <mergeCell ref="E8:J8"/>
  </mergeCells>
  <hyperlinks>
    <hyperlink ref="H1" location="'Comprendre le reclassement'!A1" display="Fiche pratique sur le reclassement et l'indice majoré " xr:uid="{84CC4030-E951-4541-A966-3037E410FD24}"/>
    <hyperlink ref="A1" location="INDEX!A1" display="Retour à l'index" xr:uid="{5A97A290-1813-41D7-B2B2-6DB013374745}"/>
    <hyperlink ref="E8" location="'Comprendre le reclassement'!A1" display="Fiche pratique sur le reclassement et l'indice majoré " xr:uid="{32E97EC8-4D6F-4549-9C85-28ED041DE084}"/>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8030-E683-400B-93C4-D0A682E3DA07}">
  <sheetPr codeName="Feuil59"/>
  <dimension ref="A1:M550"/>
  <sheetViews>
    <sheetView zoomScale="84" zoomScaleNormal="84" workbookViewId="0">
      <selection activeCell="B10" sqref="B10:E1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374</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498" priority="38">
      <formula>#REF!=#REF!</formula>
    </cfRule>
  </conditionalFormatting>
  <conditionalFormatting sqref="B14">
    <cfRule type="expression" dxfId="497" priority="17">
      <formula>#REF!=#REF!</formula>
    </cfRule>
  </conditionalFormatting>
  <conditionalFormatting sqref="B28">
    <cfRule type="expression" dxfId="496" priority="16">
      <formula>#REF!=#REF!</formula>
    </cfRule>
  </conditionalFormatting>
  <conditionalFormatting sqref="B42">
    <cfRule type="expression" dxfId="495" priority="15">
      <formula>#REF!=#REF!</formula>
    </cfRule>
  </conditionalFormatting>
  <conditionalFormatting sqref="B57">
    <cfRule type="expression" dxfId="494" priority="14">
      <formula>#REF!=#REF!</formula>
    </cfRule>
  </conditionalFormatting>
  <conditionalFormatting sqref="B72">
    <cfRule type="expression" dxfId="493" priority="13">
      <formula>#REF!=#REF!</formula>
    </cfRule>
  </conditionalFormatting>
  <conditionalFormatting sqref="B74:C74 F74 D74:E75">
    <cfRule type="expression" dxfId="492" priority="10">
      <formula>$G$74=$F$74</formula>
    </cfRule>
  </conditionalFormatting>
  <conditionalFormatting sqref="B14:F14">
    <cfRule type="expression" dxfId="491" priority="34">
      <formula>$G$14=$F$14</formula>
    </cfRule>
  </conditionalFormatting>
  <conditionalFormatting sqref="B28:F28">
    <cfRule type="expression" dxfId="490" priority="30">
      <formula>$G$28=$F$28</formula>
    </cfRule>
  </conditionalFormatting>
  <conditionalFormatting sqref="B42:F42">
    <cfRule type="expression" dxfId="489" priority="26">
      <formula>$G$42=$F$42</formula>
    </cfRule>
  </conditionalFormatting>
  <conditionalFormatting sqref="B72:F72">
    <cfRule type="expression" dxfId="488" priority="12">
      <formula>$G$72=$F$72</formula>
    </cfRule>
  </conditionalFormatting>
  <conditionalFormatting sqref="B73:F73">
    <cfRule type="expression" dxfId="487" priority="11">
      <formula>$G$73=$F$73</formula>
    </cfRule>
  </conditionalFormatting>
  <conditionalFormatting sqref="C15 D16:F16">
    <cfRule type="expression" dxfId="486" priority="32">
      <formula>$G$16=$F$16</formula>
    </cfRule>
  </conditionalFormatting>
  <conditionalFormatting sqref="C116">
    <cfRule type="expression" dxfId="485" priority="1">
      <formula>$L115&gt;1</formula>
    </cfRule>
    <cfRule type="expression" dxfId="484" priority="3">
      <formula>$L115&lt;1</formula>
    </cfRule>
  </conditionalFormatting>
  <conditionalFormatting sqref="C29:E31">
    <cfRule type="expression" dxfId="483" priority="18">
      <formula>#REF!=#REF!</formula>
    </cfRule>
  </conditionalFormatting>
  <conditionalFormatting sqref="C15:F15">
    <cfRule type="expression" dxfId="482" priority="33">
      <formula>$G$15=$F$15</formula>
    </cfRule>
  </conditionalFormatting>
  <conditionalFormatting sqref="C17:F17">
    <cfRule type="expression" dxfId="481" priority="31">
      <formula>$G$17=$F$17</formula>
    </cfRule>
  </conditionalFormatting>
  <conditionalFormatting sqref="C29:F29">
    <cfRule type="expression" dxfId="480" priority="29">
      <formula>$G$29=$F$29</formula>
    </cfRule>
  </conditionalFormatting>
  <conditionalFormatting sqref="C30:F30">
    <cfRule type="expression" dxfId="479" priority="28">
      <formula>$G$30=$F$30</formula>
    </cfRule>
  </conditionalFormatting>
  <conditionalFormatting sqref="C31:F31">
    <cfRule type="expression" dxfId="478" priority="27">
      <formula>$G$31=$F$31</formula>
    </cfRule>
  </conditionalFormatting>
  <conditionalFormatting sqref="C43:F43">
    <cfRule type="expression" dxfId="477" priority="25">
      <formula>$G$43=$F$43</formula>
    </cfRule>
  </conditionalFormatting>
  <conditionalFormatting sqref="C44:F44">
    <cfRule type="expression" dxfId="476" priority="24">
      <formula>$G$44=$F$44</formula>
    </cfRule>
  </conditionalFormatting>
  <conditionalFormatting sqref="C45:F47">
    <cfRule type="expression" dxfId="475" priority="23">
      <formula>$G$45=$F$45</formula>
    </cfRule>
  </conditionalFormatting>
  <conditionalFormatting sqref="D84">
    <cfRule type="expression" dxfId="474" priority="8">
      <formula>$G$85=$F$85</formula>
    </cfRule>
  </conditionalFormatting>
  <conditionalFormatting sqref="D74:E75 B75:C75 F75">
    <cfRule type="expression" dxfId="473" priority="9">
      <formula>$G$75=$F$75</formula>
    </cfRule>
  </conditionalFormatting>
  <conditionalFormatting sqref="D58:F58">
    <cfRule type="expression" dxfId="472" priority="21">
      <formula>$G$58=$F$58</formula>
    </cfRule>
  </conditionalFormatting>
  <conditionalFormatting sqref="D59:F59">
    <cfRule type="expression" dxfId="471" priority="20">
      <formula>$G$59=$F$59</formula>
    </cfRule>
  </conditionalFormatting>
  <conditionalFormatting sqref="D60:F60">
    <cfRule type="expression" dxfId="470" priority="19">
      <formula>$G$60=$F$60</formula>
    </cfRule>
  </conditionalFormatting>
  <conditionalFormatting sqref="D83:F83">
    <cfRule type="expression" dxfId="469" priority="7">
      <formula>$G$83=$F$83</formula>
    </cfRule>
  </conditionalFormatting>
  <conditionalFormatting sqref="D84:F84">
    <cfRule type="expression" dxfId="468" priority="6">
      <formula>$G$84=$F$84</formula>
    </cfRule>
  </conditionalFormatting>
  <conditionalFormatting sqref="E115 G115">
    <cfRule type="expression" dxfId="467" priority="2">
      <formula>$L115&lt;1</formula>
    </cfRule>
    <cfRule type="expression" dxfId="466" priority="4">
      <formula>$L115&gt;1</formula>
    </cfRule>
  </conditionalFormatting>
  <conditionalFormatting sqref="E85:F85">
    <cfRule type="expression" dxfId="465" priority="5">
      <formula>$G$85=$F$85</formula>
    </cfRule>
  </conditionalFormatting>
  <conditionalFormatting sqref="F57">
    <cfRule type="expression" dxfId="464" priority="22">
      <formula>$G$57=$F$57</formula>
    </cfRule>
  </conditionalFormatting>
  <conditionalFormatting sqref="G91">
    <cfRule type="expression" dxfId="463" priority="37">
      <formula>$G$91&gt;11</formula>
    </cfRule>
  </conditionalFormatting>
  <conditionalFormatting sqref="G91:G92">
    <cfRule type="expression" dxfId="462" priority="35">
      <formula>$G$91&lt;5</formula>
    </cfRule>
  </conditionalFormatting>
  <conditionalFormatting sqref="M91:M92">
    <cfRule type="expression" dxfId="461" priority="36">
      <formula>#REF!&gt;150</formula>
    </cfRule>
  </conditionalFormatting>
  <hyperlinks>
    <hyperlink ref="B140" location="'TABLE DES MATIERES'!A1" display="Retour à l'index" xr:uid="{E6871517-E619-4500-9452-E9204C9FE452}"/>
    <hyperlink ref="B6" location="'TABLE DES MATIERES'!A1" display="Retour à l'index" xr:uid="{326DACCA-15EC-4215-80D1-A470DFA0CD88}"/>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EEB9-9C0E-4395-95A5-DC6BE4227F8A}">
  <dimension ref="A1:M550"/>
  <sheetViews>
    <sheetView zoomScale="84" zoomScaleNormal="84" workbookViewId="0">
      <selection activeCell="A3" sqref="A3:H3"/>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339</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VLOOKUP(G94,Tableau14619485462[],3)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B138:E138"/>
    <mergeCell ref="C140:G140"/>
    <mergeCell ref="D127:E127"/>
    <mergeCell ref="D128:E128"/>
    <mergeCell ref="C130:E130"/>
    <mergeCell ref="C132:E132"/>
    <mergeCell ref="C133:E133"/>
    <mergeCell ref="D135:E135"/>
    <mergeCell ref="B137:E137"/>
    <mergeCell ref="D121:F121"/>
    <mergeCell ref="D124:E124"/>
    <mergeCell ref="C125:E125"/>
    <mergeCell ref="C18:F18"/>
    <mergeCell ref="C32:F32"/>
    <mergeCell ref="C48:F48"/>
    <mergeCell ref="B72:E72"/>
    <mergeCell ref="D74:D75"/>
    <mergeCell ref="E74:E75"/>
    <mergeCell ref="B28:E28"/>
    <mergeCell ref="B82:F82"/>
    <mergeCell ref="D84:D85"/>
    <mergeCell ref="B57:E57"/>
    <mergeCell ref="F45:F47"/>
    <mergeCell ref="B42:E42"/>
    <mergeCell ref="B102:C102"/>
    <mergeCell ref="G91:G92"/>
    <mergeCell ref="M91:M92"/>
    <mergeCell ref="D94:E94"/>
    <mergeCell ref="E104:F104"/>
    <mergeCell ref="E106:F106"/>
    <mergeCell ref="E91:F92"/>
    <mergeCell ref="E105:F105"/>
    <mergeCell ref="B113:G113"/>
    <mergeCell ref="E115:F116"/>
    <mergeCell ref="G115:G116"/>
    <mergeCell ref="B120:F120"/>
    <mergeCell ref="B103:C103"/>
    <mergeCell ref="E103:F103"/>
    <mergeCell ref="E107:F107"/>
    <mergeCell ref="E108:F108"/>
    <mergeCell ref="A68:A71"/>
    <mergeCell ref="B68:E69"/>
    <mergeCell ref="F68:G71"/>
    <mergeCell ref="H68:H71"/>
    <mergeCell ref="B70:E70"/>
    <mergeCell ref="G45:G47"/>
    <mergeCell ref="H45:H47"/>
    <mergeCell ref="A53:A55"/>
    <mergeCell ref="B53:E54"/>
    <mergeCell ref="F53:G56"/>
    <mergeCell ref="H53:H56"/>
    <mergeCell ref="B55:E55"/>
    <mergeCell ref="A45:A47"/>
    <mergeCell ref="B45:B47"/>
    <mergeCell ref="C45:C47"/>
    <mergeCell ref="D45:D47"/>
    <mergeCell ref="E45:E47"/>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460" priority="38">
      <formula>#REF!=#REF!</formula>
    </cfRule>
  </conditionalFormatting>
  <conditionalFormatting sqref="B14">
    <cfRule type="expression" dxfId="459" priority="17">
      <formula>#REF!=#REF!</formula>
    </cfRule>
  </conditionalFormatting>
  <conditionalFormatting sqref="B28">
    <cfRule type="expression" dxfId="458" priority="16">
      <formula>#REF!=#REF!</formula>
    </cfRule>
  </conditionalFormatting>
  <conditionalFormatting sqref="B42">
    <cfRule type="expression" dxfId="457" priority="15">
      <formula>#REF!=#REF!</formula>
    </cfRule>
  </conditionalFormatting>
  <conditionalFormatting sqref="B57">
    <cfRule type="expression" dxfId="456" priority="14">
      <formula>#REF!=#REF!</formula>
    </cfRule>
  </conditionalFormatting>
  <conditionalFormatting sqref="B72">
    <cfRule type="expression" dxfId="455" priority="13">
      <formula>#REF!=#REF!</formula>
    </cfRule>
  </conditionalFormatting>
  <conditionalFormatting sqref="B74:C74 F74 D74:E75">
    <cfRule type="expression" dxfId="454" priority="10">
      <formula>$G$74=$F$74</formula>
    </cfRule>
  </conditionalFormatting>
  <conditionalFormatting sqref="B14:F14">
    <cfRule type="expression" dxfId="453" priority="34">
      <formula>$G$14=$F$14</formula>
    </cfRule>
  </conditionalFormatting>
  <conditionalFormatting sqref="B28:F28">
    <cfRule type="expression" dxfId="452" priority="30">
      <formula>$G$28=$F$28</formula>
    </cfRule>
  </conditionalFormatting>
  <conditionalFormatting sqref="B42:F42">
    <cfRule type="expression" dxfId="451" priority="26">
      <formula>$G$42=$F$42</formula>
    </cfRule>
  </conditionalFormatting>
  <conditionalFormatting sqref="B72:F72">
    <cfRule type="expression" dxfId="450" priority="12">
      <formula>$G$72=$F$72</formula>
    </cfRule>
  </conditionalFormatting>
  <conditionalFormatting sqref="B73:F73">
    <cfRule type="expression" dxfId="449" priority="11">
      <formula>$G$73=$F$73</formula>
    </cfRule>
  </conditionalFormatting>
  <conditionalFormatting sqref="C15 D16:F16">
    <cfRule type="expression" dxfId="448" priority="32">
      <formula>$G$16=$F$16</formula>
    </cfRule>
  </conditionalFormatting>
  <conditionalFormatting sqref="C116">
    <cfRule type="expression" dxfId="447" priority="1">
      <formula>$L115&gt;1</formula>
    </cfRule>
    <cfRule type="expression" dxfId="446" priority="3">
      <formula>$L115&lt;1</formula>
    </cfRule>
  </conditionalFormatting>
  <conditionalFormatting sqref="C29:E31">
    <cfRule type="expression" dxfId="445" priority="18">
      <formula>#REF!=#REF!</formula>
    </cfRule>
  </conditionalFormatting>
  <conditionalFormatting sqref="C15:F15">
    <cfRule type="expression" dxfId="444" priority="33">
      <formula>$G$15=$F$15</formula>
    </cfRule>
  </conditionalFormatting>
  <conditionalFormatting sqref="C17:F17">
    <cfRule type="expression" dxfId="443" priority="31">
      <formula>$G$17=$F$17</formula>
    </cfRule>
  </conditionalFormatting>
  <conditionalFormatting sqref="C29:F29">
    <cfRule type="expression" dxfId="442" priority="29">
      <formula>$G$29=$F$29</formula>
    </cfRule>
  </conditionalFormatting>
  <conditionalFormatting sqref="C30:F30">
    <cfRule type="expression" dxfId="441" priority="28">
      <formula>$G$30=$F$30</formula>
    </cfRule>
  </conditionalFormatting>
  <conditionalFormatting sqref="C31:F31">
    <cfRule type="expression" dxfId="440" priority="27">
      <formula>$G$31=$F$31</formula>
    </cfRule>
  </conditionalFormatting>
  <conditionalFormatting sqref="C43:F43">
    <cfRule type="expression" dxfId="439" priority="25">
      <formula>$G$43=$F$43</formula>
    </cfRule>
  </conditionalFormatting>
  <conditionalFormatting sqref="C44:F44">
    <cfRule type="expression" dxfId="438" priority="24">
      <formula>$G$44=$F$44</formula>
    </cfRule>
  </conditionalFormatting>
  <conditionalFormatting sqref="C45:F47">
    <cfRule type="expression" dxfId="437" priority="23">
      <formula>$G$45=$F$45</formula>
    </cfRule>
  </conditionalFormatting>
  <conditionalFormatting sqref="D84">
    <cfRule type="expression" dxfId="436" priority="8">
      <formula>$G$85=$F$85</formula>
    </cfRule>
  </conditionalFormatting>
  <conditionalFormatting sqref="D74:E75 B75:C75 F75">
    <cfRule type="expression" dxfId="435" priority="9">
      <formula>$G$75=$F$75</formula>
    </cfRule>
  </conditionalFormatting>
  <conditionalFormatting sqref="D58:F58">
    <cfRule type="expression" dxfId="434" priority="21">
      <formula>$G$58=$F$58</formula>
    </cfRule>
  </conditionalFormatting>
  <conditionalFormatting sqref="D59:F59">
    <cfRule type="expression" dxfId="433" priority="20">
      <formula>$G$59=$F$59</formula>
    </cfRule>
  </conditionalFormatting>
  <conditionalFormatting sqref="D60:F60">
    <cfRule type="expression" dxfId="432" priority="19">
      <formula>$G$60=$F$60</formula>
    </cfRule>
  </conditionalFormatting>
  <conditionalFormatting sqref="D83:F83">
    <cfRule type="expression" dxfId="431" priority="7">
      <formula>$G$83=$F$83</formula>
    </cfRule>
  </conditionalFormatting>
  <conditionalFormatting sqref="D84:F84">
    <cfRule type="expression" dxfId="430" priority="6">
      <formula>$G$84=$F$84</formula>
    </cfRule>
  </conditionalFormatting>
  <conditionalFormatting sqref="E115 G115">
    <cfRule type="expression" dxfId="429" priority="2">
      <formula>$L115&lt;1</formula>
    </cfRule>
    <cfRule type="expression" dxfId="428" priority="4">
      <formula>$L115&gt;1</formula>
    </cfRule>
  </conditionalFormatting>
  <conditionalFormatting sqref="E85:F85">
    <cfRule type="expression" dxfId="427" priority="5">
      <formula>$G$85=$F$85</formula>
    </cfRule>
  </conditionalFormatting>
  <conditionalFormatting sqref="F57">
    <cfRule type="expression" dxfId="426" priority="22">
      <formula>$G$57=$F$57</formula>
    </cfRule>
  </conditionalFormatting>
  <conditionalFormatting sqref="G91">
    <cfRule type="expression" dxfId="425" priority="37">
      <formula>$G$91&gt;11</formula>
    </cfRule>
  </conditionalFormatting>
  <conditionalFormatting sqref="G91:G92">
    <cfRule type="expression" dxfId="424" priority="35">
      <formula>$G$91&lt;5</formula>
    </cfRule>
  </conditionalFormatting>
  <conditionalFormatting sqref="M91:M92">
    <cfRule type="expression" dxfId="423" priority="36">
      <formula>#REF!&gt;150</formula>
    </cfRule>
  </conditionalFormatting>
  <hyperlinks>
    <hyperlink ref="B140" location="'TABLE DES MATIERES'!A1" display="Retour à l'index" xr:uid="{B84C2858-A4A9-4DDC-9F14-8F64A40C008B}"/>
    <hyperlink ref="B6" location="'TABLE DES MATIERES'!A1" display="Retour à l'index" xr:uid="{50988A42-F1EB-4B76-A404-5126671FF45E}"/>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E8A0-B9DB-4C49-B8BA-B1D867B5FBD3}">
  <dimension ref="A1:M550"/>
  <sheetViews>
    <sheetView zoomScale="84" zoomScaleNormal="84" workbookViewId="0">
      <selection activeCell="C1" sqref="C1:H1"/>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6.25" x14ac:dyDescent="0.4">
      <c r="A1" s="1" t="s">
        <v>0</v>
      </c>
      <c r="B1" s="1"/>
      <c r="C1" s="144" t="s">
        <v>356</v>
      </c>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hidden="1"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18" spans="1:8" ht="23.25" x14ac:dyDescent="0.35">
      <c r="C18" s="263" t="s">
        <v>390</v>
      </c>
      <c r="D18" s="263"/>
      <c r="E18" s="263"/>
      <c r="F18" s="264"/>
      <c r="G18" s="69"/>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hidden="1"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2" spans="1:8" ht="23.25" x14ac:dyDescent="0.35">
      <c r="C32" s="263" t="s">
        <v>390</v>
      </c>
      <c r="D32" s="263"/>
      <c r="E32" s="263"/>
      <c r="F32" s="264"/>
      <c r="G32" s="69"/>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48" spans="1:8" ht="23.25" x14ac:dyDescent="0.35">
      <c r="C48" s="263" t="s">
        <v>390</v>
      </c>
      <c r="D48" s="263"/>
      <c r="E48" s="263"/>
      <c r="F48" s="264"/>
      <c r="G48" s="69"/>
    </row>
    <row r="52" spans="1:8" hidden="1" x14ac:dyDescent="0.25"/>
    <row r="53" spans="1:8" ht="14.45" hidden="1" customHeight="1" x14ac:dyDescent="0.25">
      <c r="A53" s="168" t="s">
        <v>2</v>
      </c>
      <c r="B53" s="215" t="s">
        <v>71</v>
      </c>
      <c r="C53" s="215"/>
      <c r="D53" s="215"/>
      <c r="E53" s="215"/>
      <c r="F53" s="157" t="s">
        <v>32</v>
      </c>
      <c r="G53" s="157"/>
      <c r="H53" s="161" t="s">
        <v>2</v>
      </c>
    </row>
    <row r="54" spans="1:8" hidden="1" x14ac:dyDescent="0.25">
      <c r="A54" s="168"/>
      <c r="B54" s="215"/>
      <c r="C54" s="215"/>
      <c r="D54" s="215"/>
      <c r="E54" s="215"/>
      <c r="F54" s="157"/>
      <c r="G54" s="157"/>
      <c r="H54" s="161"/>
    </row>
    <row r="55" spans="1:8" ht="33" hidden="1" customHeight="1" x14ac:dyDescent="0.25">
      <c r="A55" s="168"/>
      <c r="B55" s="190" t="s">
        <v>72</v>
      </c>
      <c r="C55" s="190"/>
      <c r="D55" s="190"/>
      <c r="E55" s="190"/>
      <c r="F55" s="157"/>
      <c r="G55" s="157"/>
      <c r="H55" s="161"/>
    </row>
    <row r="56" spans="1:8" ht="31.5" hidden="1" x14ac:dyDescent="0.25">
      <c r="A56" s="9"/>
      <c r="B56" s="2"/>
      <c r="C56" s="2"/>
      <c r="D56" s="62" t="s">
        <v>73</v>
      </c>
      <c r="E56" s="62" t="s">
        <v>74</v>
      </c>
      <c r="F56" s="157"/>
      <c r="G56" s="157"/>
      <c r="H56" s="161"/>
    </row>
    <row r="57" spans="1:8" ht="44.45" hidden="1" customHeight="1" x14ac:dyDescent="0.25">
      <c r="A57" s="10">
        <v>1</v>
      </c>
      <c r="B57" s="171" t="s">
        <v>173</v>
      </c>
      <c r="C57" s="171"/>
      <c r="D57" s="171"/>
      <c r="E57" s="171"/>
      <c r="F57" s="63">
        <v>15</v>
      </c>
      <c r="G57" s="71"/>
      <c r="H57" s="3">
        <v>1</v>
      </c>
    </row>
    <row r="58" spans="1:8" ht="75" hidden="1" x14ac:dyDescent="0.25">
      <c r="A58" s="10">
        <v>2</v>
      </c>
      <c r="B58" s="4"/>
      <c r="C58" s="40"/>
      <c r="D58" s="45" t="s">
        <v>158</v>
      </c>
      <c r="E58" s="45" t="s">
        <v>159</v>
      </c>
      <c r="F58" s="11">
        <v>20</v>
      </c>
      <c r="G58" s="71"/>
      <c r="H58" s="3">
        <v>2</v>
      </c>
    </row>
    <row r="59" spans="1:8" ht="23.25" hidden="1" x14ac:dyDescent="0.25">
      <c r="A59" s="10">
        <v>3</v>
      </c>
      <c r="B59" s="4"/>
      <c r="C59" s="40"/>
      <c r="D59" s="45" t="s">
        <v>160</v>
      </c>
      <c r="E59" s="46" t="s">
        <v>75</v>
      </c>
      <c r="F59" s="11">
        <v>35</v>
      </c>
      <c r="G59" s="71"/>
      <c r="H59" s="3">
        <v>3</v>
      </c>
    </row>
    <row r="60" spans="1:8" ht="56.25" hidden="1" x14ac:dyDescent="0.25">
      <c r="A60" s="10">
        <v>4</v>
      </c>
      <c r="B60" s="5"/>
      <c r="C60" s="35"/>
      <c r="D60" s="35" t="s">
        <v>76</v>
      </c>
      <c r="E60" s="35" t="s">
        <v>77</v>
      </c>
      <c r="F60" s="11">
        <v>75</v>
      </c>
      <c r="G60" s="71"/>
      <c r="H60" s="3">
        <v>4</v>
      </c>
    </row>
    <row r="61" spans="1:8" hidden="1" x14ac:dyDescent="0.25"/>
    <row r="62" spans="1:8" hidden="1" x14ac:dyDescent="0.25"/>
    <row r="63" spans="1:8" hidden="1" x14ac:dyDescent="0.25"/>
    <row r="64" spans="1:8" hidden="1" x14ac:dyDescent="0.25"/>
    <row r="65" spans="1:8" hidden="1" x14ac:dyDescent="0.25"/>
    <row r="66" spans="1:8" hidden="1" x14ac:dyDescent="0.25"/>
    <row r="67" spans="1:8" hidden="1" x14ac:dyDescent="0.25"/>
    <row r="68" spans="1:8" hidden="1" x14ac:dyDescent="0.25">
      <c r="A68" s="209" t="s">
        <v>2</v>
      </c>
      <c r="B68" s="193" t="s">
        <v>82</v>
      </c>
      <c r="C68" s="193"/>
      <c r="D68" s="193"/>
      <c r="E68" s="193"/>
      <c r="F68" s="157" t="s">
        <v>32</v>
      </c>
      <c r="G68" s="157"/>
      <c r="H68" s="161" t="s">
        <v>2</v>
      </c>
    </row>
    <row r="69" spans="1:8" hidden="1" x14ac:dyDescent="0.25">
      <c r="A69" s="210"/>
      <c r="B69" s="193"/>
      <c r="C69" s="193"/>
      <c r="D69" s="193"/>
      <c r="E69" s="193"/>
      <c r="F69" s="157"/>
      <c r="G69" s="157"/>
      <c r="H69" s="161"/>
    </row>
    <row r="70" spans="1:8" ht="55.5" hidden="1" customHeight="1" x14ac:dyDescent="0.25">
      <c r="A70" s="210"/>
      <c r="B70" s="194" t="s">
        <v>119</v>
      </c>
      <c r="C70" s="194"/>
      <c r="D70" s="194"/>
      <c r="E70" s="194"/>
      <c r="F70" s="157"/>
      <c r="G70" s="157"/>
      <c r="H70" s="161"/>
    </row>
    <row r="71" spans="1:8" ht="15.75" hidden="1" x14ac:dyDescent="0.25">
      <c r="A71" s="211"/>
      <c r="B71" s="64" t="s">
        <v>83</v>
      </c>
      <c r="C71" s="64" t="s">
        <v>84</v>
      </c>
      <c r="D71" s="64" t="s">
        <v>85</v>
      </c>
      <c r="E71" s="64" t="s">
        <v>86</v>
      </c>
      <c r="F71" s="157"/>
      <c r="G71" s="157"/>
      <c r="H71" s="161"/>
    </row>
    <row r="72" spans="1:8" ht="39" hidden="1" customHeight="1" x14ac:dyDescent="0.25">
      <c r="A72" s="10">
        <v>1</v>
      </c>
      <c r="B72" s="171" t="s">
        <v>173</v>
      </c>
      <c r="C72" s="171"/>
      <c r="D72" s="171"/>
      <c r="E72" s="171"/>
      <c r="F72" s="11">
        <v>15</v>
      </c>
      <c r="G72" s="71"/>
      <c r="H72" s="3">
        <v>1</v>
      </c>
    </row>
    <row r="73" spans="1:8" ht="112.5" hidden="1" x14ac:dyDescent="0.3">
      <c r="A73" s="10">
        <v>2</v>
      </c>
      <c r="B73" s="35" t="s">
        <v>161</v>
      </c>
      <c r="C73" s="35" t="s">
        <v>123</v>
      </c>
      <c r="D73" s="47" t="s">
        <v>87</v>
      </c>
      <c r="E73" s="35" t="s">
        <v>88</v>
      </c>
      <c r="F73" s="11">
        <v>20</v>
      </c>
      <c r="G73" s="71"/>
      <c r="H73" s="3">
        <v>2</v>
      </c>
    </row>
    <row r="74" spans="1:8" ht="93.75" hidden="1" x14ac:dyDescent="0.25">
      <c r="A74" s="10">
        <v>3</v>
      </c>
      <c r="B74" s="35" t="s">
        <v>162</v>
      </c>
      <c r="C74" s="46" t="s">
        <v>124</v>
      </c>
      <c r="D74" s="207" t="s">
        <v>89</v>
      </c>
      <c r="E74" s="207" t="s">
        <v>90</v>
      </c>
      <c r="F74" s="11">
        <v>35</v>
      </c>
      <c r="G74" s="71"/>
      <c r="H74" s="3">
        <v>3</v>
      </c>
    </row>
    <row r="75" spans="1:8" ht="75" hidden="1" x14ac:dyDescent="0.25">
      <c r="A75" s="10">
        <v>4</v>
      </c>
      <c r="B75" s="35" t="s">
        <v>163</v>
      </c>
      <c r="C75" s="35" t="s">
        <v>164</v>
      </c>
      <c r="D75" s="207"/>
      <c r="E75" s="207"/>
      <c r="F75" s="11">
        <v>100</v>
      </c>
      <c r="G75" s="71"/>
      <c r="H75" s="3">
        <v>4</v>
      </c>
    </row>
    <row r="76" spans="1:8" hidden="1" x14ac:dyDescent="0.25"/>
    <row r="77" spans="1:8" hidden="1" x14ac:dyDescent="0.25"/>
    <row r="78" spans="1:8" hidden="1" x14ac:dyDescent="0.25"/>
    <row r="79" spans="1:8" hidden="1" x14ac:dyDescent="0.25"/>
    <row r="80" spans="1:8" hidden="1" x14ac:dyDescent="0.25"/>
    <row r="81" spans="2:13" hidden="1" x14ac:dyDescent="0.25"/>
    <row r="82" spans="2:13" ht="75" hidden="1" x14ac:dyDescent="0.3">
      <c r="B82" s="196" t="s">
        <v>102</v>
      </c>
      <c r="C82" s="196"/>
      <c r="D82" s="196"/>
      <c r="E82" s="196"/>
      <c r="F82" s="196"/>
      <c r="G82" s="68" t="s">
        <v>99</v>
      </c>
    </row>
    <row r="83" spans="2:13" ht="37.5" hidden="1" x14ac:dyDescent="0.25">
      <c r="D83" s="45" t="s">
        <v>100</v>
      </c>
      <c r="E83" s="45" t="s">
        <v>101</v>
      </c>
      <c r="F83" s="66">
        <v>30</v>
      </c>
      <c r="G83" s="71"/>
    </row>
    <row r="84" spans="2:13" ht="37.5" hidden="1" x14ac:dyDescent="0.25">
      <c r="D84" s="208" t="s">
        <v>103</v>
      </c>
      <c r="E84" s="45" t="s">
        <v>168</v>
      </c>
      <c r="F84" s="66">
        <v>50</v>
      </c>
      <c r="G84" s="71"/>
    </row>
    <row r="85" spans="2:13" ht="37.5" hidden="1" x14ac:dyDescent="0.25">
      <c r="D85" s="208"/>
      <c r="E85" s="45" t="s">
        <v>169</v>
      </c>
      <c r="F85" s="66">
        <v>80</v>
      </c>
      <c r="G85" s="71"/>
    </row>
    <row r="86" spans="2:13" hidden="1" x14ac:dyDescent="0.25"/>
    <row r="87" spans="2:13" hidden="1" x14ac:dyDescent="0.25"/>
    <row r="88" spans="2:13" hidden="1" x14ac:dyDescent="0.25"/>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c r="M94">
        <f>VLOOKUP(G94,Tableau14619485471[],3)</f>
        <v>0</v>
      </c>
    </row>
    <row r="95" spans="2:13" x14ac:dyDescent="0.25">
      <c r="E95" s="12"/>
    </row>
    <row r="96" spans="2:13" x14ac:dyDescent="0.25">
      <c r="E96" s="14"/>
      <c r="F96" s="15"/>
      <c r="G96" s="15"/>
    </row>
    <row r="97" spans="2:7" x14ac:dyDescent="0.25">
      <c r="E97" s="14"/>
      <c r="F97" s="15"/>
      <c r="G97" s="15"/>
    </row>
    <row r="98" spans="2:7" ht="18.75" x14ac:dyDescent="0.3">
      <c r="E98" s="23" t="s">
        <v>388</v>
      </c>
      <c r="F98" s="24"/>
      <c r="G98" s="25">
        <v>880</v>
      </c>
    </row>
    <row r="99" spans="2:7" ht="18.75" x14ac:dyDescent="0.3">
      <c r="E99" s="23" t="s">
        <v>136</v>
      </c>
      <c r="F99" s="24"/>
      <c r="G99" s="25">
        <f>PtCongPay</f>
        <v>150</v>
      </c>
    </row>
    <row r="100" spans="2:7" ht="18.75" x14ac:dyDescent="0.3">
      <c r="E100" s="23" t="s">
        <v>137</v>
      </c>
      <c r="F100" s="24"/>
      <c r="G100" s="122">
        <f>(INDICcatég+PtCongPay)*PourcentCPay</f>
        <v>0</v>
      </c>
    </row>
    <row r="101" spans="2:7" ht="18.75" x14ac:dyDescent="0.3">
      <c r="E101" s="23" t="s">
        <v>138</v>
      </c>
      <c r="F101" s="24"/>
      <c r="G101" s="25">
        <f>PointAutreCClassant</f>
        <v>0</v>
      </c>
    </row>
    <row r="102" spans="2:7" ht="21" x14ac:dyDescent="0.35">
      <c r="B102" s="267" t="s">
        <v>407</v>
      </c>
      <c r="C102" s="267"/>
      <c r="E102" s="23"/>
      <c r="F102" s="24"/>
      <c r="G102" s="25"/>
    </row>
    <row r="103" spans="2:7" ht="23.25" x14ac:dyDescent="0.35">
      <c r="B103" s="254" t="s">
        <v>391</v>
      </c>
      <c r="C103" s="254"/>
      <c r="E103" s="257" t="s">
        <v>394</v>
      </c>
      <c r="F103" s="258"/>
      <c r="G103" s="73"/>
    </row>
    <row r="104" spans="2:7" ht="23.25" x14ac:dyDescent="0.35">
      <c r="B104" s="106" t="s">
        <v>392</v>
      </c>
      <c r="C104" s="118"/>
      <c r="E104" s="257" t="s">
        <v>404</v>
      </c>
      <c r="F104" s="259"/>
      <c r="G104" s="71"/>
    </row>
    <row r="105" spans="2:7" ht="23.25" x14ac:dyDescent="0.35">
      <c r="B105" s="106" t="s">
        <v>406</v>
      </c>
      <c r="C105" s="124">
        <f>C104/G121</f>
        <v>0</v>
      </c>
      <c r="E105" s="257" t="s">
        <v>405</v>
      </c>
      <c r="F105" s="259"/>
      <c r="G105" s="71"/>
    </row>
    <row r="106" spans="2:7" ht="18.95" customHeight="1" x14ac:dyDescent="0.3">
      <c r="E106" s="257" t="s">
        <v>400</v>
      </c>
      <c r="F106" s="259"/>
      <c r="G106" s="71"/>
    </row>
    <row r="107" spans="2:7" ht="18.95" customHeight="1" x14ac:dyDescent="0.3">
      <c r="E107" s="257" t="s">
        <v>400</v>
      </c>
      <c r="F107" s="259"/>
      <c r="G107" s="71"/>
    </row>
    <row r="108" spans="2:7" ht="18.95" customHeight="1" x14ac:dyDescent="0.25">
      <c r="E108" s="203" t="s">
        <v>393</v>
      </c>
      <c r="F108" s="255"/>
      <c r="G108" s="107">
        <f>SUM(G103:G105)</f>
        <v>0</v>
      </c>
    </row>
    <row r="109" spans="2:7" ht="18.95" customHeight="1" x14ac:dyDescent="0.25"/>
    <row r="110" spans="2:7" ht="18.95" customHeight="1" x14ac:dyDescent="0.25"/>
    <row r="111" spans="2:7" ht="18.95" customHeight="1" x14ac:dyDescent="0.25">
      <c r="E111" s="115"/>
      <c r="F111" s="115"/>
    </row>
    <row r="112" spans="2:7" ht="18.95" customHeight="1" x14ac:dyDescent="0.25"/>
    <row r="113" spans="2:12" ht="18.95" customHeight="1" x14ac:dyDescent="0.35">
      <c r="B113" s="256" t="s">
        <v>409</v>
      </c>
      <c r="C113" s="256"/>
      <c r="D113" s="256"/>
      <c r="E113" s="256"/>
      <c r="F113" s="256"/>
      <c r="G113" s="256"/>
    </row>
    <row r="114" spans="2:12" ht="56.45" customHeight="1" x14ac:dyDescent="0.3">
      <c r="B114" s="120" t="s">
        <v>395</v>
      </c>
      <c r="C114" s="117"/>
      <c r="E114" s="119" t="s">
        <v>397</v>
      </c>
      <c r="F114" s="116"/>
      <c r="G114" s="114">
        <f>INDICcatég+PointCPay+PointAutreCClassant+PointAnciennete+G108</f>
        <v>1030</v>
      </c>
    </row>
    <row r="115" spans="2:12" ht="40.5" customHeight="1" x14ac:dyDescent="0.25">
      <c r="B115" s="112" t="s">
        <v>399</v>
      </c>
      <c r="C115" s="121">
        <f>C114*12/G121</f>
        <v>0</v>
      </c>
      <c r="E115" s="260" t="s">
        <v>396</v>
      </c>
      <c r="F115" s="260"/>
      <c r="G115" s="261"/>
      <c r="L115" s="109">
        <f>C115-G114</f>
        <v>-1030</v>
      </c>
    </row>
    <row r="116" spans="2:12" ht="55.5" customHeight="1" x14ac:dyDescent="0.35">
      <c r="B116" s="111" t="s">
        <v>398</v>
      </c>
      <c r="C116" s="110" t="str">
        <f>IF($L115&gt;1, $L115,"non concerné.e" )</f>
        <v>non concerné.e</v>
      </c>
      <c r="E116" s="260"/>
      <c r="F116" s="260"/>
      <c r="G116" s="262"/>
    </row>
    <row r="117" spans="2:12" ht="48.6" customHeight="1" x14ac:dyDescent="0.25"/>
    <row r="118" spans="2:12" ht="48" customHeight="1" x14ac:dyDescent="0.25"/>
    <row r="119" spans="2:12" ht="48" customHeight="1" thickBot="1" x14ac:dyDescent="0.3"/>
    <row r="120" spans="2:12" ht="33.6" customHeight="1" thickTop="1" thickBot="1" x14ac:dyDescent="0.3">
      <c r="B120" s="268" t="s">
        <v>401</v>
      </c>
      <c r="C120" s="269"/>
      <c r="D120" s="269"/>
      <c r="E120" s="269"/>
      <c r="F120" s="270"/>
      <c r="G120" s="123">
        <f>G115+G114</f>
        <v>1030</v>
      </c>
    </row>
    <row r="121" spans="2:12" ht="19.5" customHeight="1" thickTop="1" x14ac:dyDescent="0.25">
      <c r="D121" s="265" t="s">
        <v>135</v>
      </c>
      <c r="E121" s="265"/>
      <c r="F121" s="266"/>
      <c r="G121" s="113">
        <v>19.940000000000001</v>
      </c>
    </row>
    <row r="122" spans="2:12" ht="14.45" customHeight="1" x14ac:dyDescent="0.25">
      <c r="E122" s="14"/>
      <c r="F122" s="15"/>
      <c r="G122" s="15"/>
    </row>
    <row r="123" spans="2:12" ht="18.75" hidden="1" x14ac:dyDescent="0.3">
      <c r="E123" s="32" t="s">
        <v>113</v>
      </c>
    </row>
    <row r="124" spans="2:12" ht="23.45" hidden="1" customHeight="1" x14ac:dyDescent="0.35">
      <c r="D124" s="202" t="s">
        <v>114</v>
      </c>
      <c r="E124" s="202"/>
      <c r="F124" s="20"/>
      <c r="G124" s="74">
        <v>100</v>
      </c>
    </row>
    <row r="125" spans="2:12" ht="23.25" hidden="1" x14ac:dyDescent="0.35">
      <c r="C125" s="253" t="s">
        <v>402</v>
      </c>
      <c r="D125" s="253"/>
      <c r="E125" s="253"/>
      <c r="F125" s="20"/>
      <c r="G125" s="74">
        <v>100</v>
      </c>
    </row>
    <row r="127" spans="2:12" ht="23.25" x14ac:dyDescent="0.35">
      <c r="D127" s="195" t="s">
        <v>115</v>
      </c>
      <c r="E127" s="195"/>
      <c r="F127" s="27"/>
      <c r="G127" s="28">
        <f>G120*G121*G125%</f>
        <v>20538.2</v>
      </c>
    </row>
    <row r="128" spans="2:12" ht="23.25" x14ac:dyDescent="0.35">
      <c r="D128" s="195" t="s">
        <v>116</v>
      </c>
      <c r="E128" s="195"/>
      <c r="F128" s="27"/>
      <c r="G128" s="28">
        <f>G127/12</f>
        <v>1711.5166666666667</v>
      </c>
    </row>
    <row r="130" spans="2:7" ht="23.25" x14ac:dyDescent="0.35">
      <c r="C130" s="272" t="s">
        <v>408</v>
      </c>
      <c r="D130" s="272"/>
      <c r="E130" s="272"/>
      <c r="G130" s="75">
        <v>1</v>
      </c>
    </row>
    <row r="132" spans="2:7" ht="18.95" customHeight="1" x14ac:dyDescent="0.35">
      <c r="C132" s="205" t="s">
        <v>132</v>
      </c>
      <c r="D132" s="205"/>
      <c r="E132" s="205"/>
      <c r="F132" s="27"/>
      <c r="G132" s="28">
        <f>G127*G130</f>
        <v>20538.2</v>
      </c>
    </row>
    <row r="133" spans="2:7" ht="18.95" customHeight="1" x14ac:dyDescent="0.35">
      <c r="C133" s="205" t="s">
        <v>133</v>
      </c>
      <c r="D133" s="205"/>
      <c r="E133" s="205"/>
      <c r="F133" s="27"/>
      <c r="G133" s="28">
        <f>G132/12</f>
        <v>1711.5166666666667</v>
      </c>
    </row>
    <row r="135" spans="2:7" ht="23.25" x14ac:dyDescent="0.35">
      <c r="D135" s="206" t="s">
        <v>131</v>
      </c>
      <c r="E135" s="206"/>
      <c r="G135" s="75">
        <v>0.5</v>
      </c>
    </row>
    <row r="137" spans="2:7" ht="23.25" x14ac:dyDescent="0.35">
      <c r="B137" s="205" t="s">
        <v>134</v>
      </c>
      <c r="C137" s="205"/>
      <c r="D137" s="205"/>
      <c r="E137" s="205"/>
      <c r="F137" s="27"/>
      <c r="G137" s="28">
        <f>G132*G135</f>
        <v>10269.1</v>
      </c>
    </row>
    <row r="138" spans="2:7" ht="23.25" x14ac:dyDescent="0.35">
      <c r="B138" s="205" t="s">
        <v>403</v>
      </c>
      <c r="C138" s="205"/>
      <c r="D138" s="205"/>
      <c r="E138" s="205"/>
      <c r="F138" s="27"/>
      <c r="G138" s="28">
        <f>G137/12</f>
        <v>855.75833333333333</v>
      </c>
    </row>
    <row r="140" spans="2:7" ht="14.45" customHeight="1" x14ac:dyDescent="0.25">
      <c r="B140" s="77" t="s">
        <v>266</v>
      </c>
      <c r="C140" s="271"/>
      <c r="D140" s="271"/>
      <c r="E140" s="271"/>
      <c r="F140" s="271"/>
      <c r="G140"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78">
    <mergeCell ref="C133:E133"/>
    <mergeCell ref="D135:E135"/>
    <mergeCell ref="B137:E137"/>
    <mergeCell ref="B138:E138"/>
    <mergeCell ref="C140:G140"/>
    <mergeCell ref="C125:E125"/>
    <mergeCell ref="D127:E127"/>
    <mergeCell ref="D128:E128"/>
    <mergeCell ref="C130:E130"/>
    <mergeCell ref="C132:E132"/>
    <mergeCell ref="C32:F32"/>
    <mergeCell ref="C48:F48"/>
    <mergeCell ref="H24:H27"/>
    <mergeCell ref="B26:E26"/>
    <mergeCell ref="B28:E28"/>
    <mergeCell ref="B42:E42"/>
    <mergeCell ref="F45:F47"/>
    <mergeCell ref="G45:G47"/>
    <mergeCell ref="H45:H47"/>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 ref="C18:F18"/>
    <mergeCell ref="A38:A41"/>
    <mergeCell ref="B38:E39"/>
    <mergeCell ref="F38:G41"/>
    <mergeCell ref="H38:H41"/>
    <mergeCell ref="B40:E40"/>
    <mergeCell ref="A45:A47"/>
    <mergeCell ref="B45:B47"/>
    <mergeCell ref="C45:C47"/>
    <mergeCell ref="D45:D47"/>
    <mergeCell ref="E45:E47"/>
    <mergeCell ref="A53:A55"/>
    <mergeCell ref="B53:E54"/>
    <mergeCell ref="F53:G56"/>
    <mergeCell ref="H53:H56"/>
    <mergeCell ref="B55:E55"/>
    <mergeCell ref="B57:E57"/>
    <mergeCell ref="A68:A71"/>
    <mergeCell ref="B68:E69"/>
    <mergeCell ref="F68:G71"/>
    <mergeCell ref="H68:H71"/>
    <mergeCell ref="B70:E70"/>
    <mergeCell ref="B102:C102"/>
    <mergeCell ref="B103:C103"/>
    <mergeCell ref="E103:F103"/>
    <mergeCell ref="E105:F105"/>
    <mergeCell ref="B72:E72"/>
    <mergeCell ref="D74:D75"/>
    <mergeCell ref="E74:E75"/>
    <mergeCell ref="B82:F82"/>
    <mergeCell ref="D84:D85"/>
    <mergeCell ref="E107:F107"/>
    <mergeCell ref="E108:F108"/>
    <mergeCell ref="G91:G92"/>
    <mergeCell ref="M91:M92"/>
    <mergeCell ref="D94:E94"/>
    <mergeCell ref="E104:F104"/>
    <mergeCell ref="E106:F106"/>
    <mergeCell ref="E91:F92"/>
    <mergeCell ref="D124:E124"/>
    <mergeCell ref="B113:G113"/>
    <mergeCell ref="E115:F116"/>
    <mergeCell ref="G115:G116"/>
    <mergeCell ref="B120:F120"/>
    <mergeCell ref="D121:F121"/>
  </mergeCells>
  <conditionalFormatting sqref="B2 D34 D43">
    <cfRule type="expression" dxfId="422" priority="38">
      <formula>#REF!=#REF!</formula>
    </cfRule>
  </conditionalFormatting>
  <conditionalFormatting sqref="B14">
    <cfRule type="expression" dxfId="421" priority="17">
      <formula>#REF!=#REF!</formula>
    </cfRule>
  </conditionalFormatting>
  <conditionalFormatting sqref="B28">
    <cfRule type="expression" dxfId="420" priority="16">
      <formula>#REF!=#REF!</formula>
    </cfRule>
  </conditionalFormatting>
  <conditionalFormatting sqref="B42">
    <cfRule type="expression" dxfId="419" priority="15">
      <formula>#REF!=#REF!</formula>
    </cfRule>
  </conditionalFormatting>
  <conditionalFormatting sqref="B57">
    <cfRule type="expression" dxfId="418" priority="14">
      <formula>#REF!=#REF!</formula>
    </cfRule>
  </conditionalFormatting>
  <conditionalFormatting sqref="B72">
    <cfRule type="expression" dxfId="417" priority="13">
      <formula>#REF!=#REF!</formula>
    </cfRule>
  </conditionalFormatting>
  <conditionalFormatting sqref="B74:C74 F74 D74:E75">
    <cfRule type="expression" dxfId="416" priority="10">
      <formula>$G$74=$F$74</formula>
    </cfRule>
  </conditionalFormatting>
  <conditionalFormatting sqref="B14:F14">
    <cfRule type="expression" dxfId="415" priority="34">
      <formula>$G$14=$F$14</formula>
    </cfRule>
  </conditionalFormatting>
  <conditionalFormatting sqref="B28:F28">
    <cfRule type="expression" dxfId="414" priority="30">
      <formula>$G$28=$F$28</formula>
    </cfRule>
  </conditionalFormatting>
  <conditionalFormatting sqref="B42:F42">
    <cfRule type="expression" dxfId="413" priority="26">
      <formula>$G$42=$F$42</formula>
    </cfRule>
  </conditionalFormatting>
  <conditionalFormatting sqref="B72:F72">
    <cfRule type="expression" dxfId="412" priority="12">
      <formula>$G$72=$F$72</formula>
    </cfRule>
  </conditionalFormatting>
  <conditionalFormatting sqref="B73:F73">
    <cfRule type="expression" dxfId="411" priority="11">
      <formula>$G$73=$F$73</formula>
    </cfRule>
  </conditionalFormatting>
  <conditionalFormatting sqref="C15 D16:F16">
    <cfRule type="expression" dxfId="410" priority="32">
      <formula>$G$16=$F$16</formula>
    </cfRule>
  </conditionalFormatting>
  <conditionalFormatting sqref="C116">
    <cfRule type="expression" dxfId="409" priority="1">
      <formula>$L115&gt;1</formula>
    </cfRule>
    <cfRule type="expression" dxfId="408" priority="3">
      <formula>$L115&lt;1</formula>
    </cfRule>
  </conditionalFormatting>
  <conditionalFormatting sqref="C29:E31">
    <cfRule type="expression" dxfId="407" priority="18">
      <formula>#REF!=#REF!</formula>
    </cfRule>
  </conditionalFormatting>
  <conditionalFormatting sqref="C15:F15">
    <cfRule type="expression" dxfId="406" priority="33">
      <formula>$G$15=$F$15</formula>
    </cfRule>
  </conditionalFormatting>
  <conditionalFormatting sqref="C17:F17">
    <cfRule type="expression" dxfId="405" priority="31">
      <formula>$G$17=$F$17</formula>
    </cfRule>
  </conditionalFormatting>
  <conditionalFormatting sqref="C30:F30">
    <cfRule type="expression" dxfId="404" priority="28">
      <formula>$G$30=$F$30</formula>
    </cfRule>
  </conditionalFormatting>
  <conditionalFormatting sqref="C31:F31">
    <cfRule type="expression" dxfId="403" priority="27">
      <formula>$G$31=$F$31</formula>
    </cfRule>
  </conditionalFormatting>
  <conditionalFormatting sqref="C43:F43">
    <cfRule type="expression" dxfId="402" priority="25">
      <formula>$G$43=$F$43</formula>
    </cfRule>
  </conditionalFormatting>
  <conditionalFormatting sqref="C44:F44">
    <cfRule type="expression" dxfId="401" priority="24">
      <formula>$G$44=$F$44</formula>
    </cfRule>
  </conditionalFormatting>
  <conditionalFormatting sqref="C45:F47">
    <cfRule type="expression" dxfId="400" priority="23">
      <formula>$G$45=$F$45</formula>
    </cfRule>
  </conditionalFormatting>
  <conditionalFormatting sqref="D84">
    <cfRule type="expression" dxfId="399" priority="8">
      <formula>$G$85=$F$85</formula>
    </cfRule>
  </conditionalFormatting>
  <conditionalFormatting sqref="D74:E75 B75:C75 F75">
    <cfRule type="expression" dxfId="398" priority="9">
      <formula>$G$75=$F$75</formula>
    </cfRule>
  </conditionalFormatting>
  <conditionalFormatting sqref="D58:F58">
    <cfRule type="expression" dxfId="397" priority="21">
      <formula>$G$58=$F$58</formula>
    </cfRule>
  </conditionalFormatting>
  <conditionalFormatting sqref="D59:F59">
    <cfRule type="expression" dxfId="396" priority="20">
      <formula>$G$59=$F$59</formula>
    </cfRule>
  </conditionalFormatting>
  <conditionalFormatting sqref="D60:F60">
    <cfRule type="expression" dxfId="395" priority="19">
      <formula>$G$60=$F$60</formula>
    </cfRule>
  </conditionalFormatting>
  <conditionalFormatting sqref="D83:F83">
    <cfRule type="expression" dxfId="394" priority="7">
      <formula>$G$83=$F$83</formula>
    </cfRule>
  </conditionalFormatting>
  <conditionalFormatting sqref="D84:F84">
    <cfRule type="expression" dxfId="393" priority="6">
      <formula>$G$84=$F$84</formula>
    </cfRule>
  </conditionalFormatting>
  <conditionalFormatting sqref="E115 G115">
    <cfRule type="expression" dxfId="392" priority="2">
      <formula>$L115&lt;1</formula>
    </cfRule>
    <cfRule type="expression" dxfId="391" priority="4">
      <formula>$L115&gt;1</formula>
    </cfRule>
  </conditionalFormatting>
  <conditionalFormatting sqref="E85:F85">
    <cfRule type="expression" dxfId="390" priority="5">
      <formula>$G$85=$F$85</formula>
    </cfRule>
  </conditionalFormatting>
  <conditionalFormatting sqref="F29">
    <cfRule type="expression" dxfId="389" priority="29">
      <formula>$G$29=$F$29</formula>
    </cfRule>
  </conditionalFormatting>
  <conditionalFormatting sqref="F57">
    <cfRule type="expression" dxfId="388" priority="22">
      <formula>$G$57=$F$57</formula>
    </cfRule>
  </conditionalFormatting>
  <conditionalFormatting sqref="G91">
    <cfRule type="expression" dxfId="387" priority="37">
      <formula>$G$91&gt;11</formula>
    </cfRule>
  </conditionalFormatting>
  <conditionalFormatting sqref="G91:G92">
    <cfRule type="expression" dxfId="386" priority="35">
      <formula>$G$91&lt;5</formula>
    </cfRule>
  </conditionalFormatting>
  <conditionalFormatting sqref="M91:M92">
    <cfRule type="expression" dxfId="385" priority="36">
      <formula>#REF!&gt;150</formula>
    </cfRule>
  </conditionalFormatting>
  <hyperlinks>
    <hyperlink ref="B140" location="'TABLE DES MATIERES'!A1" display="Retour à l'index" xr:uid="{E15FED2B-52A5-42C2-A593-521D187CAEE0}"/>
    <hyperlink ref="B6" location="'TABLE DES MATIERES'!A1" display="Retour à l'index" xr:uid="{48684845-A301-4CFA-9875-93CD4102C1AC}"/>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33CE-EE2A-4E60-8C5E-4CF7D02342AC}">
  <sheetPr codeName="Feuil35"/>
  <dimension ref="A1:M550"/>
  <sheetViews>
    <sheetView zoomScale="77" zoomScaleNormal="77" workbookViewId="0">
      <selection activeCell="B6" sqref="B6"/>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32" width="10.85546875" customWidth="1"/>
  </cols>
  <sheetData>
    <row r="1" spans="1:8" ht="21" x14ac:dyDescent="0.35">
      <c r="A1" s="276" t="s">
        <v>277</v>
      </c>
      <c r="B1" s="276"/>
      <c r="C1" s="276"/>
      <c r="D1" s="276"/>
      <c r="E1" s="276"/>
      <c r="F1" s="276"/>
      <c r="G1" s="276"/>
      <c r="H1" s="276"/>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61" t="s">
        <v>2</v>
      </c>
      <c r="B10" s="235" t="s">
        <v>3</v>
      </c>
      <c r="C10" s="235"/>
      <c r="D10" s="235"/>
      <c r="E10" s="235"/>
      <c r="F10" s="157" t="s">
        <v>4</v>
      </c>
      <c r="G10" s="157"/>
      <c r="H10" s="161" t="s">
        <v>2</v>
      </c>
    </row>
    <row r="11" spans="1:8" x14ac:dyDescent="0.25">
      <c r="A11" s="161"/>
      <c r="B11" s="235"/>
      <c r="C11" s="235"/>
      <c r="D11" s="235"/>
      <c r="E11" s="235"/>
      <c r="F11" s="157"/>
      <c r="G11" s="157"/>
      <c r="H11" s="161"/>
    </row>
    <row r="12" spans="1:8" ht="33" customHeight="1" x14ac:dyDescent="0.25">
      <c r="A12" s="161"/>
      <c r="B12" s="236" t="s">
        <v>5</v>
      </c>
      <c r="C12" s="236"/>
      <c r="D12" s="236"/>
      <c r="E12" s="236"/>
      <c r="F12" s="157"/>
      <c r="G12" s="157"/>
      <c r="H12" s="161"/>
    </row>
    <row r="13" spans="1:8" ht="15.75" x14ac:dyDescent="0.25">
      <c r="A13" s="161"/>
      <c r="B13" s="2"/>
      <c r="C13" s="52" t="s">
        <v>120</v>
      </c>
      <c r="D13" s="52" t="s">
        <v>6</v>
      </c>
      <c r="E13" s="52" t="s">
        <v>7</v>
      </c>
      <c r="F13" s="157"/>
      <c r="G13" s="157"/>
      <c r="H13" s="161"/>
    </row>
    <row r="14" spans="1:8" ht="35.450000000000003" customHeight="1" x14ac:dyDescent="0.25">
      <c r="A14" s="3">
        <v>1</v>
      </c>
      <c r="B14" s="163" t="s">
        <v>173</v>
      </c>
      <c r="C14" s="164"/>
      <c r="D14" s="164"/>
      <c r="E14" s="165"/>
      <c r="F14" s="4">
        <v>5</v>
      </c>
      <c r="G14" s="69"/>
      <c r="H14" s="3">
        <v>1</v>
      </c>
    </row>
    <row r="15" spans="1:8" ht="37.5" x14ac:dyDescent="0.25">
      <c r="A15" s="3">
        <v>2</v>
      </c>
      <c r="B15" s="50"/>
      <c r="C15" s="234" t="s">
        <v>8</v>
      </c>
      <c r="D15" s="35" t="s">
        <v>9</v>
      </c>
      <c r="E15" s="35" t="s">
        <v>10</v>
      </c>
      <c r="F15" s="4">
        <v>10</v>
      </c>
      <c r="G15" s="69"/>
      <c r="H15" s="3">
        <v>2</v>
      </c>
    </row>
    <row r="16" spans="1:8" ht="75" x14ac:dyDescent="0.25">
      <c r="A16" s="3">
        <v>3</v>
      </c>
      <c r="B16" s="50"/>
      <c r="C16" s="234"/>
      <c r="D16" s="35" t="s">
        <v>11</v>
      </c>
      <c r="E16" s="35" t="s">
        <v>12</v>
      </c>
      <c r="F16" s="4">
        <v>15</v>
      </c>
      <c r="G16" s="69"/>
      <c r="H16" s="3">
        <v>3</v>
      </c>
    </row>
    <row r="17" spans="1:8" ht="93.75" x14ac:dyDescent="0.25">
      <c r="A17" s="3">
        <v>4</v>
      </c>
      <c r="B17" s="51"/>
      <c r="C17" s="35" t="s">
        <v>13</v>
      </c>
      <c r="D17" s="35" t="s">
        <v>14</v>
      </c>
      <c r="E17" s="35" t="s">
        <v>15</v>
      </c>
      <c r="F17" s="4">
        <v>20</v>
      </c>
      <c r="G17" s="69"/>
      <c r="H17" s="3">
        <v>4</v>
      </c>
    </row>
    <row r="18" spans="1:8" ht="23.25" x14ac:dyDescent="0.35">
      <c r="C18" s="263" t="s">
        <v>390</v>
      </c>
      <c r="D18" s="263"/>
      <c r="E18" s="263"/>
      <c r="F18" s="264"/>
      <c r="G18" s="69"/>
    </row>
    <row r="19" spans="1:8" ht="18.75" x14ac:dyDescent="0.25">
      <c r="B19" s="35"/>
    </row>
    <row r="23" spans="1:8" ht="14.45" customHeight="1" x14ac:dyDescent="0.25">
      <c r="A23" s="148" t="s">
        <v>2</v>
      </c>
      <c r="B23" s="151" t="s">
        <v>16</v>
      </c>
      <c r="C23" s="152"/>
      <c r="D23" s="152"/>
      <c r="E23" s="153"/>
      <c r="F23" s="157" t="s">
        <v>4</v>
      </c>
      <c r="G23" s="157"/>
      <c r="H23" s="148" t="s">
        <v>2</v>
      </c>
    </row>
    <row r="24" spans="1:8" ht="14.45" customHeight="1" x14ac:dyDescent="0.25">
      <c r="A24" s="149"/>
      <c r="B24" s="154"/>
      <c r="C24" s="155"/>
      <c r="D24" s="155"/>
      <c r="E24" s="156"/>
      <c r="F24" s="157"/>
      <c r="G24" s="157"/>
      <c r="H24" s="149"/>
    </row>
    <row r="25" spans="1:8" ht="28.5" customHeight="1" x14ac:dyDescent="0.25">
      <c r="A25" s="149"/>
      <c r="B25" s="158" t="s">
        <v>5</v>
      </c>
      <c r="C25" s="159"/>
      <c r="D25" s="159"/>
      <c r="E25" s="160"/>
      <c r="F25" s="157"/>
      <c r="G25" s="157"/>
      <c r="H25" s="149"/>
    </row>
    <row r="26" spans="1:8" ht="15.75" x14ac:dyDescent="0.25">
      <c r="A26" s="150"/>
      <c r="B26" s="6"/>
      <c r="C26" s="52" t="s">
        <v>120</v>
      </c>
      <c r="D26" s="52" t="s">
        <v>6</v>
      </c>
      <c r="E26" s="52" t="s">
        <v>7</v>
      </c>
      <c r="F26" s="157"/>
      <c r="G26" s="157"/>
      <c r="H26" s="150"/>
    </row>
    <row r="27" spans="1:8" ht="41.1" customHeight="1" x14ac:dyDescent="0.25">
      <c r="A27" s="3">
        <v>1</v>
      </c>
      <c r="B27" s="163" t="s">
        <v>173</v>
      </c>
      <c r="C27" s="164"/>
      <c r="D27" s="164"/>
      <c r="E27" s="165"/>
      <c r="F27" s="4">
        <v>15</v>
      </c>
      <c r="G27" s="69"/>
      <c r="H27" s="3">
        <v>1</v>
      </c>
    </row>
    <row r="28" spans="1:8" ht="93.75" x14ac:dyDescent="0.25">
      <c r="A28" s="3">
        <v>2</v>
      </c>
      <c r="B28" s="7"/>
      <c r="C28" s="220" t="s">
        <v>13</v>
      </c>
      <c r="D28" s="35" t="s">
        <v>14</v>
      </c>
      <c r="E28" s="35" t="s">
        <v>17</v>
      </c>
      <c r="F28" s="4">
        <v>20</v>
      </c>
      <c r="G28" s="69"/>
      <c r="H28" s="3">
        <v>2</v>
      </c>
    </row>
    <row r="29" spans="1:8" ht="56.25" x14ac:dyDescent="0.25">
      <c r="A29" s="3">
        <v>3</v>
      </c>
      <c r="B29" s="8"/>
      <c r="C29" s="221"/>
      <c r="D29" s="35" t="s">
        <v>18</v>
      </c>
      <c r="E29" s="35" t="s">
        <v>19</v>
      </c>
      <c r="F29" s="4">
        <v>25</v>
      </c>
      <c r="G29" s="69"/>
      <c r="H29" s="3">
        <v>3</v>
      </c>
    </row>
    <row r="30" spans="1:8" ht="75" x14ac:dyDescent="0.25">
      <c r="A30" s="3">
        <v>4</v>
      </c>
      <c r="B30" s="5"/>
      <c r="C30" s="35" t="s">
        <v>20</v>
      </c>
      <c r="D30" s="35" t="s">
        <v>21</v>
      </c>
      <c r="E30" s="35" t="s">
        <v>22</v>
      </c>
      <c r="F30" s="4">
        <v>35</v>
      </c>
      <c r="G30" s="69"/>
      <c r="H30" s="3">
        <v>4</v>
      </c>
    </row>
    <row r="31" spans="1:8" ht="23.25" x14ac:dyDescent="0.35">
      <c r="C31" s="263" t="s">
        <v>390</v>
      </c>
      <c r="D31" s="263"/>
      <c r="E31" s="263"/>
      <c r="F31" s="264"/>
      <c r="G31" s="69"/>
    </row>
    <row r="34" spans="1:8" ht="14.45" customHeight="1" x14ac:dyDescent="0.25">
      <c r="A34" s="148" t="s">
        <v>2</v>
      </c>
      <c r="B34" s="151" t="s">
        <v>23</v>
      </c>
      <c r="C34" s="152"/>
      <c r="D34" s="152"/>
      <c r="E34" s="153"/>
      <c r="F34" s="157" t="s">
        <v>4</v>
      </c>
      <c r="G34" s="157"/>
      <c r="H34" s="148" t="s">
        <v>2</v>
      </c>
    </row>
    <row r="35" spans="1:8" x14ac:dyDescent="0.25">
      <c r="A35" s="149"/>
      <c r="B35" s="154"/>
      <c r="C35" s="155"/>
      <c r="D35" s="155"/>
      <c r="E35" s="156"/>
      <c r="F35" s="157"/>
      <c r="G35" s="157"/>
      <c r="H35" s="149"/>
    </row>
    <row r="36" spans="1:8" ht="29.45" customHeight="1" x14ac:dyDescent="0.25">
      <c r="A36" s="149"/>
      <c r="B36" s="158" t="s">
        <v>5</v>
      </c>
      <c r="C36" s="159"/>
      <c r="D36" s="159"/>
      <c r="E36" s="160"/>
      <c r="F36" s="157"/>
      <c r="G36" s="157"/>
      <c r="H36" s="149"/>
    </row>
    <row r="37" spans="1:8" ht="15.75" x14ac:dyDescent="0.25">
      <c r="A37" s="150"/>
      <c r="B37" s="6"/>
      <c r="C37" s="52" t="s">
        <v>120</v>
      </c>
      <c r="D37" s="52" t="s">
        <v>6</v>
      </c>
      <c r="E37" s="52" t="s">
        <v>7</v>
      </c>
      <c r="F37" s="157"/>
      <c r="G37" s="157"/>
      <c r="H37" s="150"/>
    </row>
    <row r="38" spans="1:8" ht="30.95" customHeight="1" x14ac:dyDescent="0.25">
      <c r="A38" s="3">
        <v>1</v>
      </c>
      <c r="B38" s="163" t="s">
        <v>173</v>
      </c>
      <c r="C38" s="164"/>
      <c r="D38" s="164"/>
      <c r="E38" s="165"/>
      <c r="F38" s="4">
        <v>30</v>
      </c>
      <c r="G38" s="69"/>
      <c r="H38" s="3">
        <v>1</v>
      </c>
    </row>
    <row r="39" spans="1:8" ht="75" x14ac:dyDescent="0.25">
      <c r="A39" s="3">
        <v>2</v>
      </c>
      <c r="B39" s="7"/>
      <c r="C39" s="39" t="s">
        <v>24</v>
      </c>
      <c r="D39" s="39" t="s">
        <v>25</v>
      </c>
      <c r="E39" s="166" t="s">
        <v>22</v>
      </c>
      <c r="F39" s="4">
        <v>35</v>
      </c>
      <c r="G39" s="69"/>
      <c r="H39" s="3">
        <v>2</v>
      </c>
    </row>
    <row r="40" spans="1:8" ht="75" x14ac:dyDescent="0.25">
      <c r="A40" s="3">
        <v>3</v>
      </c>
      <c r="B40" s="8"/>
      <c r="C40" s="39" t="s">
        <v>26</v>
      </c>
      <c r="D40" s="39" t="s">
        <v>27</v>
      </c>
      <c r="E40" s="167"/>
      <c r="F40" s="4">
        <v>45</v>
      </c>
      <c r="G40" s="69"/>
      <c r="H40" s="3">
        <v>3</v>
      </c>
    </row>
    <row r="41" spans="1:8" ht="112.5" x14ac:dyDescent="0.25">
      <c r="A41" s="3">
        <v>4</v>
      </c>
      <c r="B41" s="5"/>
      <c r="C41" s="39" t="s">
        <v>28</v>
      </c>
      <c r="D41" s="39" t="s">
        <v>29</v>
      </c>
      <c r="E41" s="39" t="s">
        <v>30</v>
      </c>
      <c r="F41" s="4">
        <v>60</v>
      </c>
      <c r="G41" s="69"/>
      <c r="H41" s="3">
        <v>4</v>
      </c>
    </row>
    <row r="42" spans="1:8" ht="23.25" x14ac:dyDescent="0.35">
      <c r="C42" s="263" t="s">
        <v>390</v>
      </c>
      <c r="D42" s="263"/>
      <c r="E42" s="263"/>
      <c r="F42" s="264"/>
      <c r="G42" s="69"/>
    </row>
    <row r="45" spans="1:8" ht="14.45" customHeight="1" x14ac:dyDescent="0.25">
      <c r="A45" s="209" t="s">
        <v>2</v>
      </c>
      <c r="B45" s="222" t="s">
        <v>31</v>
      </c>
      <c r="C45" s="223"/>
      <c r="D45" s="223"/>
      <c r="E45" s="224"/>
      <c r="F45" s="228" t="s">
        <v>32</v>
      </c>
      <c r="G45" s="229"/>
      <c r="H45" s="148" t="s">
        <v>2</v>
      </c>
    </row>
    <row r="46" spans="1:8" x14ac:dyDescent="0.25">
      <c r="A46" s="210"/>
      <c r="B46" s="225"/>
      <c r="C46" s="226"/>
      <c r="D46" s="226"/>
      <c r="E46" s="227"/>
      <c r="F46" s="230"/>
      <c r="G46" s="231"/>
      <c r="H46" s="149"/>
    </row>
    <row r="47" spans="1:8" ht="29.45" customHeight="1" x14ac:dyDescent="0.25">
      <c r="A47" s="210"/>
      <c r="B47" s="237" t="s">
        <v>33</v>
      </c>
      <c r="C47" s="238"/>
      <c r="D47" s="238"/>
      <c r="E47" s="239"/>
      <c r="F47" s="230"/>
      <c r="G47" s="231"/>
      <c r="H47" s="149"/>
    </row>
    <row r="48" spans="1:8" x14ac:dyDescent="0.25">
      <c r="A48" s="211"/>
      <c r="B48" s="6"/>
      <c r="C48" s="53" t="s">
        <v>34</v>
      </c>
      <c r="D48" s="53" t="s">
        <v>35</v>
      </c>
      <c r="E48" s="54" t="s">
        <v>36</v>
      </c>
      <c r="F48" s="232"/>
      <c r="G48" s="233"/>
      <c r="H48" s="150"/>
    </row>
    <row r="49" spans="1:8" ht="37.5" customHeight="1" x14ac:dyDescent="0.25">
      <c r="A49" s="10">
        <v>1</v>
      </c>
      <c r="B49" s="163" t="s">
        <v>173</v>
      </c>
      <c r="C49" s="164"/>
      <c r="D49" s="164"/>
      <c r="E49" s="165"/>
      <c r="F49" s="11">
        <v>5</v>
      </c>
      <c r="G49" s="69"/>
      <c r="H49" s="3">
        <v>1</v>
      </c>
    </row>
    <row r="50" spans="1:8" ht="37.5" x14ac:dyDescent="0.25">
      <c r="A50" s="10">
        <v>2</v>
      </c>
      <c r="B50" s="7"/>
      <c r="C50" s="41" t="s">
        <v>144</v>
      </c>
      <c r="D50" s="42" t="s">
        <v>37</v>
      </c>
      <c r="E50" s="42" t="s">
        <v>38</v>
      </c>
      <c r="F50" s="11">
        <v>10</v>
      </c>
      <c r="G50" s="69"/>
      <c r="H50" s="3">
        <v>2</v>
      </c>
    </row>
    <row r="51" spans="1:8" ht="56.25" x14ac:dyDescent="0.3">
      <c r="A51" s="10">
        <v>3</v>
      </c>
      <c r="B51" s="8"/>
      <c r="C51" s="41" t="s">
        <v>125</v>
      </c>
      <c r="D51" s="43"/>
      <c r="E51" s="42" t="s">
        <v>39</v>
      </c>
      <c r="F51" s="11">
        <v>15</v>
      </c>
      <c r="G51" s="69"/>
      <c r="H51" s="3">
        <v>3</v>
      </c>
    </row>
    <row r="52" spans="1:8" ht="75" x14ac:dyDescent="0.25">
      <c r="A52" s="10">
        <v>4</v>
      </c>
      <c r="B52" s="5"/>
      <c r="C52" s="41" t="s">
        <v>145</v>
      </c>
      <c r="D52" s="41" t="s">
        <v>40</v>
      </c>
      <c r="E52" s="42" t="s">
        <v>41</v>
      </c>
      <c r="F52" s="11">
        <v>20</v>
      </c>
      <c r="G52" s="69"/>
      <c r="H52" s="3">
        <v>4</v>
      </c>
    </row>
    <row r="53" spans="1:8" ht="23.25" x14ac:dyDescent="0.35">
      <c r="C53" s="263" t="s">
        <v>390</v>
      </c>
      <c r="D53" s="263"/>
      <c r="E53" s="263"/>
      <c r="F53" s="264"/>
      <c r="G53" s="69"/>
    </row>
    <row r="56" spans="1:8" ht="14.45" customHeight="1" x14ac:dyDescent="0.25">
      <c r="A56" s="209" t="s">
        <v>2</v>
      </c>
      <c r="B56" s="222" t="s">
        <v>42</v>
      </c>
      <c r="C56" s="223"/>
      <c r="D56" s="223"/>
      <c r="E56" s="224"/>
      <c r="F56" s="228" t="s">
        <v>32</v>
      </c>
      <c r="G56" s="229"/>
      <c r="H56" s="148" t="s">
        <v>2</v>
      </c>
    </row>
    <row r="57" spans="1:8" x14ac:dyDescent="0.25">
      <c r="A57" s="210"/>
      <c r="B57" s="225"/>
      <c r="C57" s="226"/>
      <c r="D57" s="226"/>
      <c r="E57" s="227"/>
      <c r="F57" s="230"/>
      <c r="G57" s="231"/>
      <c r="H57" s="149"/>
    </row>
    <row r="58" spans="1:8" ht="33.6" customHeight="1" x14ac:dyDescent="0.25">
      <c r="A58" s="210"/>
      <c r="B58" s="217" t="s">
        <v>33</v>
      </c>
      <c r="C58" s="218"/>
      <c r="D58" s="218"/>
      <c r="E58" s="219"/>
      <c r="F58" s="230"/>
      <c r="G58" s="231"/>
      <c r="H58" s="149"/>
    </row>
    <row r="59" spans="1:8" ht="15.75" x14ac:dyDescent="0.25">
      <c r="A59" s="211"/>
      <c r="B59" s="49"/>
      <c r="C59" s="55" t="s">
        <v>34</v>
      </c>
      <c r="D59" s="55" t="s">
        <v>35</v>
      </c>
      <c r="E59" s="56" t="s">
        <v>36</v>
      </c>
      <c r="F59" s="232"/>
      <c r="G59" s="233"/>
      <c r="H59" s="150"/>
    </row>
    <row r="60" spans="1:8" ht="42.95" customHeight="1" x14ac:dyDescent="0.25">
      <c r="A60" s="10">
        <v>1</v>
      </c>
      <c r="B60" s="163" t="s">
        <v>173</v>
      </c>
      <c r="C60" s="164"/>
      <c r="D60" s="164"/>
      <c r="E60" s="165"/>
      <c r="F60" s="11">
        <v>15</v>
      </c>
      <c r="G60" s="69"/>
      <c r="H60" s="3">
        <v>1</v>
      </c>
    </row>
    <row r="61" spans="1:8" ht="75" x14ac:dyDescent="0.25">
      <c r="A61" s="10">
        <v>2</v>
      </c>
      <c r="B61" s="7"/>
      <c r="C61" s="39" t="s">
        <v>43</v>
      </c>
      <c r="D61" s="39" t="s">
        <v>44</v>
      </c>
      <c r="E61" s="39" t="s">
        <v>121</v>
      </c>
      <c r="F61" s="11">
        <v>20</v>
      </c>
      <c r="G61" s="69"/>
      <c r="H61" s="3">
        <v>2</v>
      </c>
    </row>
    <row r="62" spans="1:8" ht="75" x14ac:dyDescent="0.25">
      <c r="A62" s="10">
        <v>3</v>
      </c>
      <c r="B62" s="8"/>
      <c r="C62" s="39" t="s">
        <v>45</v>
      </c>
      <c r="D62" s="39" t="s">
        <v>46</v>
      </c>
      <c r="E62" s="39" t="s">
        <v>143</v>
      </c>
      <c r="F62" s="11">
        <v>25</v>
      </c>
      <c r="G62" s="69"/>
      <c r="H62" s="3">
        <v>3</v>
      </c>
    </row>
    <row r="63" spans="1:8" ht="75" x14ac:dyDescent="0.25">
      <c r="A63" s="10">
        <v>4</v>
      </c>
      <c r="B63" s="5"/>
      <c r="C63" s="39" t="s">
        <v>126</v>
      </c>
      <c r="D63" s="39"/>
      <c r="E63" s="39" t="s">
        <v>47</v>
      </c>
      <c r="F63" s="11">
        <v>35</v>
      </c>
      <c r="G63" s="69"/>
      <c r="H63" s="3">
        <v>4</v>
      </c>
    </row>
    <row r="64" spans="1:8" ht="23.25" x14ac:dyDescent="0.35">
      <c r="C64" s="263" t="s">
        <v>390</v>
      </c>
      <c r="D64" s="263"/>
      <c r="E64" s="263"/>
      <c r="F64" s="264"/>
      <c r="G64" s="69"/>
    </row>
    <row r="66" spans="1:8" ht="18.75" x14ac:dyDescent="0.25">
      <c r="D66" s="37"/>
    </row>
    <row r="67" spans="1:8" ht="14.45" customHeight="1" x14ac:dyDescent="0.25">
      <c r="A67" s="168" t="s">
        <v>2</v>
      </c>
      <c r="B67" s="169" t="s">
        <v>48</v>
      </c>
      <c r="C67" s="169"/>
      <c r="D67" s="169"/>
      <c r="E67" s="169"/>
      <c r="F67" s="157" t="s">
        <v>32</v>
      </c>
      <c r="G67" s="157"/>
      <c r="H67" s="161" t="s">
        <v>2</v>
      </c>
    </row>
    <row r="68" spans="1:8" x14ac:dyDescent="0.25">
      <c r="A68" s="168"/>
      <c r="B68" s="169"/>
      <c r="C68" s="169"/>
      <c r="D68" s="169"/>
      <c r="E68" s="169"/>
      <c r="F68" s="157"/>
      <c r="G68" s="157"/>
      <c r="H68" s="161"/>
    </row>
    <row r="69" spans="1:8" ht="30.95" customHeight="1" x14ac:dyDescent="0.25">
      <c r="A69" s="168"/>
      <c r="B69" s="170" t="s">
        <v>139</v>
      </c>
      <c r="C69" s="170"/>
      <c r="D69" s="170"/>
      <c r="E69" s="170"/>
      <c r="F69" s="157"/>
      <c r="G69" s="157"/>
      <c r="H69" s="161"/>
    </row>
    <row r="70" spans="1:8" ht="15.75" x14ac:dyDescent="0.25">
      <c r="A70" s="168"/>
      <c r="B70" s="57"/>
      <c r="C70" s="58" t="s">
        <v>34</v>
      </c>
      <c r="D70" s="58" t="s">
        <v>35</v>
      </c>
      <c r="E70" s="58" t="s">
        <v>36</v>
      </c>
      <c r="F70" s="157"/>
      <c r="G70" s="157"/>
      <c r="H70" s="161"/>
    </row>
    <row r="71" spans="1:8" ht="33.6" customHeight="1" x14ac:dyDescent="0.25">
      <c r="A71" s="10">
        <v>1</v>
      </c>
      <c r="B71" s="171" t="s">
        <v>173</v>
      </c>
      <c r="C71" s="171"/>
      <c r="D71" s="171"/>
      <c r="E71" s="171"/>
      <c r="F71" s="11">
        <v>30</v>
      </c>
      <c r="G71" s="70"/>
      <c r="H71" s="3">
        <v>1</v>
      </c>
    </row>
    <row r="72" spans="1:8" ht="75" x14ac:dyDescent="0.25">
      <c r="A72" s="10">
        <v>2</v>
      </c>
      <c r="B72" s="4"/>
      <c r="C72" s="172" t="s">
        <v>126</v>
      </c>
      <c r="D72" s="45"/>
      <c r="E72" s="45" t="s">
        <v>47</v>
      </c>
      <c r="F72" s="11">
        <v>35</v>
      </c>
      <c r="G72" s="70"/>
      <c r="H72" s="3">
        <v>2</v>
      </c>
    </row>
    <row r="73" spans="1:8" ht="131.25" x14ac:dyDescent="0.25">
      <c r="A73" s="10">
        <v>3</v>
      </c>
      <c r="B73" s="4"/>
      <c r="C73" s="172"/>
      <c r="D73" s="45" t="s">
        <v>49</v>
      </c>
      <c r="E73" s="45" t="s">
        <v>50</v>
      </c>
      <c r="F73" s="11">
        <v>45</v>
      </c>
      <c r="G73" s="104"/>
      <c r="H73" s="3">
        <v>3</v>
      </c>
    </row>
    <row r="74" spans="1:8" ht="187.5" x14ac:dyDescent="0.25">
      <c r="A74" s="10">
        <v>4</v>
      </c>
      <c r="B74" s="5"/>
      <c r="C74" s="45" t="s">
        <v>146</v>
      </c>
      <c r="D74" s="45" t="s">
        <v>51</v>
      </c>
      <c r="E74" s="45" t="s">
        <v>122</v>
      </c>
      <c r="F74" s="11">
        <v>60</v>
      </c>
      <c r="G74" s="70"/>
      <c r="H74" s="3">
        <v>4</v>
      </c>
    </row>
    <row r="75" spans="1:8" ht="23.25" x14ac:dyDescent="0.35">
      <c r="C75" s="263" t="s">
        <v>390</v>
      </c>
      <c r="D75" s="263"/>
      <c r="E75" s="263"/>
      <c r="F75" s="264"/>
      <c r="G75" s="69"/>
    </row>
    <row r="77" spans="1:8" ht="18.75" x14ac:dyDescent="0.25">
      <c r="D77" s="35"/>
    </row>
    <row r="79" spans="1:8" ht="26.1" customHeight="1" x14ac:dyDescent="0.25">
      <c r="A79" s="168" t="s">
        <v>2</v>
      </c>
      <c r="B79" s="173" t="s">
        <v>52</v>
      </c>
      <c r="C79" s="173"/>
      <c r="D79" s="173"/>
      <c r="E79" s="173"/>
      <c r="F79" s="157" t="s">
        <v>32</v>
      </c>
      <c r="G79" s="157"/>
      <c r="H79" s="161" t="s">
        <v>2</v>
      </c>
    </row>
    <row r="80" spans="1:8" x14ac:dyDescent="0.25">
      <c r="A80" s="168"/>
      <c r="B80" s="173"/>
      <c r="C80" s="173"/>
      <c r="D80" s="173"/>
      <c r="E80" s="173"/>
      <c r="F80" s="157"/>
      <c r="G80" s="157"/>
      <c r="H80" s="161"/>
    </row>
    <row r="81" spans="1:8" ht="31.5" customHeight="1" x14ac:dyDescent="0.25">
      <c r="A81" s="168"/>
      <c r="B81" s="162" t="s">
        <v>53</v>
      </c>
      <c r="C81" s="162"/>
      <c r="D81" s="162"/>
      <c r="E81" s="162"/>
      <c r="F81" s="157"/>
      <c r="G81" s="157"/>
      <c r="H81" s="161"/>
    </row>
    <row r="82" spans="1:8" ht="15.75" x14ac:dyDescent="0.25">
      <c r="A82" s="168"/>
      <c r="B82" s="57"/>
      <c r="C82" s="60" t="s">
        <v>54</v>
      </c>
      <c r="D82" s="60" t="s">
        <v>55</v>
      </c>
      <c r="E82" s="60" t="s">
        <v>56</v>
      </c>
      <c r="F82" s="157"/>
      <c r="G82" s="157"/>
      <c r="H82" s="161"/>
    </row>
    <row r="83" spans="1:8" ht="45.95" customHeight="1" x14ac:dyDescent="0.25">
      <c r="A83" s="10">
        <v>1</v>
      </c>
      <c r="B83" s="171" t="s">
        <v>173</v>
      </c>
      <c r="C83" s="171"/>
      <c r="D83" s="171"/>
      <c r="E83" s="171"/>
      <c r="F83" s="11">
        <v>5</v>
      </c>
      <c r="G83" s="71"/>
      <c r="H83" s="3">
        <v>1</v>
      </c>
    </row>
    <row r="84" spans="1:8" ht="56.25" x14ac:dyDescent="0.3">
      <c r="A84" s="10">
        <v>2</v>
      </c>
      <c r="B84" s="4"/>
      <c r="C84" s="41" t="s">
        <v>147</v>
      </c>
      <c r="D84" s="44" t="s">
        <v>57</v>
      </c>
      <c r="E84" s="41" t="s">
        <v>58</v>
      </c>
      <c r="F84" s="11">
        <v>10</v>
      </c>
      <c r="G84" s="71"/>
      <c r="H84" s="3">
        <v>2</v>
      </c>
    </row>
    <row r="85" spans="1:8" ht="56.25" x14ac:dyDescent="0.3">
      <c r="A85" s="10">
        <v>3</v>
      </c>
      <c r="B85" s="4"/>
      <c r="C85" s="41" t="s">
        <v>148</v>
      </c>
      <c r="D85" s="41" t="s">
        <v>118</v>
      </c>
      <c r="E85" s="44"/>
      <c r="F85" s="11">
        <v>15</v>
      </c>
      <c r="G85" s="71"/>
      <c r="H85" s="3">
        <v>3</v>
      </c>
    </row>
    <row r="86" spans="1:8" ht="21" customHeight="1" x14ac:dyDescent="0.25">
      <c r="A86" s="174">
        <v>4</v>
      </c>
      <c r="B86" s="240"/>
      <c r="C86" s="216" t="s">
        <v>59</v>
      </c>
      <c r="D86" s="197" t="s">
        <v>60</v>
      </c>
      <c r="E86" s="197" t="s">
        <v>61</v>
      </c>
      <c r="F86" s="212">
        <v>20</v>
      </c>
      <c r="G86" s="213"/>
      <c r="H86" s="214">
        <v>4</v>
      </c>
    </row>
    <row r="87" spans="1:8" x14ac:dyDescent="0.25">
      <c r="A87" s="174"/>
      <c r="B87" s="241"/>
      <c r="C87" s="216"/>
      <c r="D87" s="197"/>
      <c r="E87" s="197"/>
      <c r="F87" s="212"/>
      <c r="G87" s="213"/>
      <c r="H87" s="214"/>
    </row>
    <row r="88" spans="1:8" x14ac:dyDescent="0.25">
      <c r="A88" s="174"/>
      <c r="B88" s="242"/>
      <c r="C88" s="216"/>
      <c r="D88" s="197"/>
      <c r="E88" s="197"/>
      <c r="F88" s="212"/>
      <c r="G88" s="213"/>
      <c r="H88" s="214"/>
    </row>
    <row r="89" spans="1:8" ht="23.25" x14ac:dyDescent="0.35">
      <c r="C89" s="263" t="s">
        <v>390</v>
      </c>
      <c r="D89" s="263"/>
      <c r="E89" s="263"/>
      <c r="F89" s="264"/>
      <c r="G89" s="69"/>
    </row>
    <row r="92" spans="1:8" ht="14.45" customHeight="1" x14ac:dyDescent="0.25">
      <c r="A92" s="168" t="s">
        <v>2</v>
      </c>
      <c r="B92" s="173" t="s">
        <v>62</v>
      </c>
      <c r="C92" s="173"/>
      <c r="D92" s="173"/>
      <c r="E92" s="173"/>
      <c r="F92" s="157" t="s">
        <v>32</v>
      </c>
      <c r="G92" s="157"/>
      <c r="H92" s="161" t="s">
        <v>2</v>
      </c>
    </row>
    <row r="93" spans="1:8" x14ac:dyDescent="0.25">
      <c r="A93" s="168"/>
      <c r="B93" s="173"/>
      <c r="C93" s="173"/>
      <c r="D93" s="173"/>
      <c r="E93" s="173"/>
      <c r="F93" s="157"/>
      <c r="G93" s="157"/>
      <c r="H93" s="161"/>
    </row>
    <row r="94" spans="1:8" ht="33" customHeight="1" x14ac:dyDescent="0.25">
      <c r="A94" s="168"/>
      <c r="B94" s="162" t="s">
        <v>53</v>
      </c>
      <c r="C94" s="162"/>
      <c r="D94" s="162"/>
      <c r="E94" s="162"/>
      <c r="F94" s="157"/>
      <c r="G94" s="157"/>
      <c r="H94" s="161"/>
    </row>
    <row r="95" spans="1:8" ht="15.75" x14ac:dyDescent="0.25">
      <c r="A95" s="168"/>
      <c r="B95" s="57"/>
      <c r="C95" s="60" t="s">
        <v>54</v>
      </c>
      <c r="D95" s="60" t="s">
        <v>55</v>
      </c>
      <c r="E95" s="60" t="s">
        <v>56</v>
      </c>
      <c r="F95" s="157"/>
      <c r="G95" s="157"/>
      <c r="H95" s="161"/>
    </row>
    <row r="96" spans="1:8" ht="33" customHeight="1" x14ac:dyDescent="0.25">
      <c r="A96" s="10">
        <v>1</v>
      </c>
      <c r="B96" s="171" t="s">
        <v>173</v>
      </c>
      <c r="C96" s="171"/>
      <c r="D96" s="171"/>
      <c r="E96" s="171"/>
      <c r="F96" s="11">
        <v>15</v>
      </c>
      <c r="G96" s="71"/>
      <c r="H96" s="3">
        <v>1</v>
      </c>
    </row>
    <row r="97" spans="1:8" ht="56.25" x14ac:dyDescent="0.25">
      <c r="A97" s="10">
        <v>2</v>
      </c>
      <c r="B97" s="4"/>
      <c r="C97" s="45" t="s">
        <v>63</v>
      </c>
      <c r="D97" s="35" t="s">
        <v>64</v>
      </c>
      <c r="E97" s="45" t="s">
        <v>149</v>
      </c>
      <c r="F97" s="11">
        <v>20</v>
      </c>
      <c r="G97" s="71"/>
      <c r="H97" s="3">
        <v>2</v>
      </c>
    </row>
    <row r="98" spans="1:8" ht="37.5" x14ac:dyDescent="0.25">
      <c r="A98" s="10">
        <v>3</v>
      </c>
      <c r="B98" s="4"/>
      <c r="C98" s="35" t="s">
        <v>150</v>
      </c>
      <c r="D98" s="46" t="s">
        <v>65</v>
      </c>
      <c r="E98" s="35" t="s">
        <v>66</v>
      </c>
      <c r="F98" s="11">
        <v>25</v>
      </c>
      <c r="G98" s="71"/>
      <c r="H98" s="3">
        <v>3</v>
      </c>
    </row>
    <row r="99" spans="1:8" ht="21" customHeight="1" x14ac:dyDescent="0.25">
      <c r="A99" s="174">
        <v>4</v>
      </c>
      <c r="B99" s="175"/>
      <c r="C99" s="208" t="s">
        <v>151</v>
      </c>
      <c r="D99" s="216" t="s">
        <v>67</v>
      </c>
      <c r="E99" s="172" t="s">
        <v>68</v>
      </c>
      <c r="F99" s="212">
        <v>35</v>
      </c>
      <c r="G99" s="213"/>
      <c r="H99" s="214">
        <v>4</v>
      </c>
    </row>
    <row r="100" spans="1:8" x14ac:dyDescent="0.25">
      <c r="A100" s="174"/>
      <c r="B100" s="175"/>
      <c r="C100" s="208"/>
      <c r="D100" s="216"/>
      <c r="E100" s="172"/>
      <c r="F100" s="212"/>
      <c r="G100" s="213"/>
      <c r="H100" s="214"/>
    </row>
    <row r="101" spans="1:8" x14ac:dyDescent="0.25">
      <c r="A101" s="174"/>
      <c r="B101" s="175"/>
      <c r="C101" s="208"/>
      <c r="D101" s="216"/>
      <c r="E101" s="172"/>
      <c r="F101" s="212"/>
      <c r="G101" s="213"/>
      <c r="H101" s="214"/>
    </row>
    <row r="102" spans="1:8" ht="23.25" x14ac:dyDescent="0.35">
      <c r="C102" s="263" t="s">
        <v>390</v>
      </c>
      <c r="D102" s="263"/>
      <c r="E102" s="263"/>
      <c r="F102" s="264"/>
      <c r="G102" s="69"/>
    </row>
    <row r="105" spans="1:8" x14ac:dyDescent="0.25">
      <c r="A105" s="168" t="s">
        <v>2</v>
      </c>
      <c r="B105" s="173" t="s">
        <v>69</v>
      </c>
      <c r="C105" s="173"/>
      <c r="D105" s="173"/>
      <c r="E105" s="173"/>
      <c r="F105" s="157" t="s">
        <v>32</v>
      </c>
      <c r="G105" s="157"/>
      <c r="H105" s="161" t="s">
        <v>2</v>
      </c>
    </row>
    <row r="106" spans="1:8" x14ac:dyDescent="0.25">
      <c r="A106" s="168"/>
      <c r="B106" s="173"/>
      <c r="C106" s="173"/>
      <c r="D106" s="173"/>
      <c r="E106" s="173"/>
      <c r="F106" s="157"/>
      <c r="G106" s="157"/>
      <c r="H106" s="161"/>
    </row>
    <row r="107" spans="1:8" ht="29.45" customHeight="1" x14ac:dyDescent="0.25">
      <c r="A107" s="168"/>
      <c r="B107" s="162" t="s">
        <v>53</v>
      </c>
      <c r="C107" s="162"/>
      <c r="D107" s="162"/>
      <c r="E107" s="162"/>
      <c r="F107" s="157"/>
      <c r="G107" s="157"/>
      <c r="H107" s="161"/>
    </row>
    <row r="108" spans="1:8" ht="15.75" x14ac:dyDescent="0.25">
      <c r="A108" s="168"/>
      <c r="B108" s="57"/>
      <c r="C108" s="60" t="s">
        <v>54</v>
      </c>
      <c r="D108" s="60" t="s">
        <v>55</v>
      </c>
      <c r="E108" s="60" t="s">
        <v>56</v>
      </c>
      <c r="F108" s="157"/>
      <c r="G108" s="157"/>
      <c r="H108" s="161"/>
    </row>
    <row r="109" spans="1:8" ht="33.950000000000003" customHeight="1" x14ac:dyDescent="0.25">
      <c r="A109" s="10">
        <v>1</v>
      </c>
      <c r="B109" s="171" t="s">
        <v>173</v>
      </c>
      <c r="C109" s="171"/>
      <c r="D109" s="171"/>
      <c r="E109" s="171"/>
      <c r="F109" s="11">
        <v>30</v>
      </c>
      <c r="G109" s="71"/>
      <c r="H109" s="3">
        <v>1</v>
      </c>
    </row>
    <row r="110" spans="1:8" ht="37.5" x14ac:dyDescent="0.25">
      <c r="A110" s="10">
        <v>2</v>
      </c>
      <c r="B110" s="4"/>
      <c r="C110" s="45" t="s">
        <v>153</v>
      </c>
      <c r="D110" s="45" t="s">
        <v>154</v>
      </c>
      <c r="E110" s="45"/>
      <c r="F110" s="11">
        <v>35</v>
      </c>
      <c r="G110" s="71"/>
      <c r="H110" s="3">
        <v>2</v>
      </c>
    </row>
    <row r="111" spans="1:8" ht="93.75" x14ac:dyDescent="0.25">
      <c r="A111" s="10">
        <v>3</v>
      </c>
      <c r="B111" s="4"/>
      <c r="C111" s="35" t="s">
        <v>155</v>
      </c>
      <c r="D111" s="35" t="s">
        <v>156</v>
      </c>
      <c r="E111" s="35"/>
      <c r="F111" s="11">
        <v>45</v>
      </c>
      <c r="G111" s="71"/>
      <c r="H111" s="3">
        <v>3</v>
      </c>
    </row>
    <row r="112" spans="1:8" ht="21" customHeight="1" x14ac:dyDescent="0.25">
      <c r="A112" s="174">
        <v>4</v>
      </c>
      <c r="B112" s="175"/>
      <c r="C112" s="207" t="s">
        <v>157</v>
      </c>
      <c r="D112" s="279" t="s">
        <v>152</v>
      </c>
      <c r="E112" s="207" t="s">
        <v>70</v>
      </c>
      <c r="F112" s="212">
        <v>60</v>
      </c>
      <c r="G112" s="213"/>
      <c r="H112" s="214">
        <v>4</v>
      </c>
    </row>
    <row r="113" spans="1:8" x14ac:dyDescent="0.25">
      <c r="A113" s="174"/>
      <c r="B113" s="175"/>
      <c r="C113" s="207"/>
      <c r="D113" s="279"/>
      <c r="E113" s="207"/>
      <c r="F113" s="212"/>
      <c r="G113" s="213"/>
      <c r="H113" s="214"/>
    </row>
    <row r="114" spans="1:8" x14ac:dyDescent="0.25">
      <c r="A114" s="174"/>
      <c r="B114" s="175"/>
      <c r="C114" s="207"/>
      <c r="D114" s="279"/>
      <c r="E114" s="207"/>
      <c r="F114" s="212"/>
      <c r="G114" s="213"/>
      <c r="H114" s="214"/>
    </row>
    <row r="115" spans="1:8" ht="23.25" x14ac:dyDescent="0.35">
      <c r="C115" s="263" t="s">
        <v>390</v>
      </c>
      <c r="D115" s="263"/>
      <c r="E115" s="263"/>
      <c r="F115" s="264"/>
      <c r="G115" s="69"/>
    </row>
    <row r="118" spans="1:8" ht="14.45" customHeight="1" x14ac:dyDescent="0.25">
      <c r="A118" s="168" t="s">
        <v>2</v>
      </c>
      <c r="B118" s="215" t="s">
        <v>71</v>
      </c>
      <c r="C118" s="215"/>
      <c r="D118" s="215"/>
      <c r="E118" s="215"/>
      <c r="F118" s="157" t="s">
        <v>32</v>
      </c>
      <c r="G118" s="157"/>
      <c r="H118" s="161" t="s">
        <v>2</v>
      </c>
    </row>
    <row r="119" spans="1:8" x14ac:dyDescent="0.25">
      <c r="A119" s="168"/>
      <c r="B119" s="215"/>
      <c r="C119" s="215"/>
      <c r="D119" s="215"/>
      <c r="E119" s="215"/>
      <c r="F119" s="157"/>
      <c r="G119" s="157"/>
      <c r="H119" s="161"/>
    </row>
    <row r="120" spans="1:8" ht="33" customHeight="1" x14ac:dyDescent="0.25">
      <c r="A120" s="168"/>
      <c r="B120" s="190" t="s">
        <v>72</v>
      </c>
      <c r="C120" s="190"/>
      <c r="D120" s="190"/>
      <c r="E120" s="190"/>
      <c r="F120" s="157"/>
      <c r="G120" s="157"/>
      <c r="H120" s="161"/>
    </row>
    <row r="121" spans="1:8" ht="31.5" x14ac:dyDescent="0.25">
      <c r="A121" s="9"/>
      <c r="B121" s="2"/>
      <c r="C121" s="2"/>
      <c r="D121" s="62" t="s">
        <v>73</v>
      </c>
      <c r="E121" s="62" t="s">
        <v>74</v>
      </c>
      <c r="F121" s="157"/>
      <c r="G121" s="157"/>
      <c r="H121" s="161"/>
    </row>
    <row r="122" spans="1:8" ht="44.45" customHeight="1" x14ac:dyDescent="0.25">
      <c r="A122" s="10">
        <v>1</v>
      </c>
      <c r="B122" s="171" t="s">
        <v>173</v>
      </c>
      <c r="C122" s="171"/>
      <c r="D122" s="171"/>
      <c r="E122" s="171"/>
      <c r="F122" s="63">
        <v>15</v>
      </c>
      <c r="G122" s="71"/>
      <c r="H122" s="3">
        <v>1</v>
      </c>
    </row>
    <row r="123" spans="1:8" ht="75" x14ac:dyDescent="0.25">
      <c r="A123" s="10">
        <v>2</v>
      </c>
      <c r="B123" s="4"/>
      <c r="C123" s="40"/>
      <c r="D123" s="45" t="s">
        <v>158</v>
      </c>
      <c r="E123" s="45" t="s">
        <v>159</v>
      </c>
      <c r="F123" s="11">
        <v>20</v>
      </c>
      <c r="G123" s="71"/>
      <c r="H123" s="3">
        <v>2</v>
      </c>
    </row>
    <row r="124" spans="1:8" ht="23.25" x14ac:dyDescent="0.25">
      <c r="A124" s="10">
        <v>3</v>
      </c>
      <c r="B124" s="4"/>
      <c r="C124" s="40"/>
      <c r="D124" s="45" t="s">
        <v>160</v>
      </c>
      <c r="E124" s="46" t="s">
        <v>75</v>
      </c>
      <c r="F124" s="11">
        <v>35</v>
      </c>
      <c r="G124" s="71"/>
      <c r="H124" s="3">
        <v>3</v>
      </c>
    </row>
    <row r="125" spans="1:8" ht="56.25" x14ac:dyDescent="0.25">
      <c r="A125" s="10">
        <v>4</v>
      </c>
      <c r="B125" s="5"/>
      <c r="C125" s="35"/>
      <c r="D125" s="35" t="s">
        <v>76</v>
      </c>
      <c r="E125" s="35" t="s">
        <v>77</v>
      </c>
      <c r="F125" s="11">
        <v>75</v>
      </c>
      <c r="G125" s="71"/>
      <c r="H125" s="3">
        <v>4</v>
      </c>
    </row>
    <row r="126" spans="1:8" ht="23.25" x14ac:dyDescent="0.35">
      <c r="C126" s="263" t="s">
        <v>390</v>
      </c>
      <c r="D126" s="263"/>
      <c r="E126" s="263"/>
      <c r="F126" s="264"/>
      <c r="G126" s="69"/>
    </row>
    <row r="129" spans="1:8" ht="14.45" customHeight="1" x14ac:dyDescent="0.25">
      <c r="A129" s="168" t="s">
        <v>2</v>
      </c>
      <c r="B129" s="189" t="s">
        <v>78</v>
      </c>
      <c r="C129" s="189"/>
      <c r="D129" s="189"/>
      <c r="E129" s="189"/>
      <c r="F129" s="157" t="s">
        <v>32</v>
      </c>
      <c r="G129" s="157"/>
      <c r="H129" s="161" t="s">
        <v>2</v>
      </c>
    </row>
    <row r="130" spans="1:8" x14ac:dyDescent="0.25">
      <c r="A130" s="168"/>
      <c r="B130" s="189"/>
      <c r="C130" s="189"/>
      <c r="D130" s="189"/>
      <c r="E130" s="189"/>
      <c r="F130" s="157"/>
      <c r="G130" s="157"/>
      <c r="H130" s="161"/>
    </row>
    <row r="131" spans="1:8" ht="34.5" customHeight="1" x14ac:dyDescent="0.25">
      <c r="A131" s="168"/>
      <c r="B131" s="190" t="s">
        <v>72</v>
      </c>
      <c r="C131" s="190"/>
      <c r="D131" s="190"/>
      <c r="E131" s="190"/>
      <c r="F131" s="157"/>
      <c r="G131" s="157"/>
      <c r="H131" s="161"/>
    </row>
    <row r="132" spans="1:8" ht="31.5" x14ac:dyDescent="0.25">
      <c r="A132" s="168"/>
      <c r="B132" s="2"/>
      <c r="C132" s="2"/>
      <c r="D132" s="36" t="s">
        <v>73</v>
      </c>
      <c r="E132" s="36" t="s">
        <v>74</v>
      </c>
      <c r="F132" s="157"/>
      <c r="G132" s="157"/>
      <c r="H132" s="161"/>
    </row>
    <row r="133" spans="1:8" ht="40.5" customHeight="1" x14ac:dyDescent="0.25">
      <c r="A133" s="10">
        <v>1</v>
      </c>
      <c r="B133" s="171" t="s">
        <v>173</v>
      </c>
      <c r="C133" s="171"/>
      <c r="D133" s="171"/>
      <c r="E133" s="171"/>
      <c r="F133" s="4">
        <v>50</v>
      </c>
      <c r="G133" s="71"/>
      <c r="H133" s="3">
        <v>1</v>
      </c>
    </row>
    <row r="134" spans="1:8" ht="56.25" x14ac:dyDescent="0.25">
      <c r="A134" s="10">
        <v>2</v>
      </c>
      <c r="B134" s="4"/>
      <c r="C134" s="40"/>
      <c r="D134" s="35" t="s">
        <v>140</v>
      </c>
      <c r="E134" s="35" t="s">
        <v>79</v>
      </c>
      <c r="F134" s="11">
        <v>75</v>
      </c>
      <c r="G134" s="71"/>
      <c r="H134" s="3">
        <v>2</v>
      </c>
    </row>
    <row r="135" spans="1:8" ht="37.5" x14ac:dyDescent="0.25">
      <c r="A135" s="10">
        <v>3</v>
      </c>
      <c r="B135" s="4"/>
      <c r="C135" s="40"/>
      <c r="D135" s="35" t="s">
        <v>141</v>
      </c>
      <c r="E135" s="35" t="s">
        <v>80</v>
      </c>
      <c r="F135" s="11">
        <v>150</v>
      </c>
      <c r="G135" s="71"/>
      <c r="H135" s="3">
        <v>3</v>
      </c>
    </row>
    <row r="136" spans="1:8" ht="37.5" x14ac:dyDescent="0.25">
      <c r="A136" s="10">
        <v>4</v>
      </c>
      <c r="B136" s="5"/>
      <c r="C136" s="35"/>
      <c r="D136" s="35" t="s">
        <v>142</v>
      </c>
      <c r="E136" s="35" t="s">
        <v>81</v>
      </c>
      <c r="F136" s="11">
        <v>200</v>
      </c>
      <c r="G136" s="71"/>
      <c r="H136" s="3">
        <v>4</v>
      </c>
    </row>
    <row r="137" spans="1:8" ht="23.25" x14ac:dyDescent="0.35">
      <c r="C137" s="263" t="s">
        <v>390</v>
      </c>
      <c r="D137" s="263"/>
      <c r="E137" s="263"/>
      <c r="F137" s="264"/>
      <c r="G137" s="69"/>
    </row>
    <row r="141" spans="1:8" x14ac:dyDescent="0.25">
      <c r="A141" s="209" t="s">
        <v>2</v>
      </c>
      <c r="B141" s="193" t="s">
        <v>82</v>
      </c>
      <c r="C141" s="193"/>
      <c r="D141" s="193"/>
      <c r="E141" s="193"/>
      <c r="F141" s="157" t="s">
        <v>32</v>
      </c>
      <c r="G141" s="157"/>
      <c r="H141" s="161" t="s">
        <v>2</v>
      </c>
    </row>
    <row r="142" spans="1:8" x14ac:dyDescent="0.25">
      <c r="A142" s="210"/>
      <c r="B142" s="193"/>
      <c r="C142" s="193"/>
      <c r="D142" s="193"/>
      <c r="E142" s="193"/>
      <c r="F142" s="157"/>
      <c r="G142" s="157"/>
      <c r="H142" s="161"/>
    </row>
    <row r="143" spans="1:8" ht="55.5" customHeight="1" x14ac:dyDescent="0.25">
      <c r="A143" s="210"/>
      <c r="B143" s="194" t="s">
        <v>119</v>
      </c>
      <c r="C143" s="194"/>
      <c r="D143" s="194"/>
      <c r="E143" s="194"/>
      <c r="F143" s="157"/>
      <c r="G143" s="157"/>
      <c r="H143" s="161"/>
    </row>
    <row r="144" spans="1:8" ht="15.75" x14ac:dyDescent="0.25">
      <c r="A144" s="211"/>
      <c r="B144" s="64" t="s">
        <v>83</v>
      </c>
      <c r="C144" s="64" t="s">
        <v>84</v>
      </c>
      <c r="D144" s="64" t="s">
        <v>85</v>
      </c>
      <c r="E144" s="64" t="s">
        <v>86</v>
      </c>
      <c r="F144" s="157"/>
      <c r="G144" s="157"/>
      <c r="H144" s="161"/>
    </row>
    <row r="145" spans="1:8" ht="39" customHeight="1" x14ac:dyDescent="0.25">
      <c r="A145" s="10">
        <v>1</v>
      </c>
      <c r="B145" s="171" t="s">
        <v>173</v>
      </c>
      <c r="C145" s="171"/>
      <c r="D145" s="171"/>
      <c r="E145" s="171"/>
      <c r="F145" s="11">
        <v>15</v>
      </c>
      <c r="G145" s="71"/>
      <c r="H145" s="3">
        <v>1</v>
      </c>
    </row>
    <row r="146" spans="1:8" ht="112.5" x14ac:dyDescent="0.3">
      <c r="A146" s="10">
        <v>2</v>
      </c>
      <c r="B146" s="35" t="s">
        <v>161</v>
      </c>
      <c r="C146" s="35" t="s">
        <v>123</v>
      </c>
      <c r="D146" s="47" t="s">
        <v>87</v>
      </c>
      <c r="E146" s="35" t="s">
        <v>88</v>
      </c>
      <c r="F146" s="11">
        <v>20</v>
      </c>
      <c r="G146" s="71"/>
      <c r="H146" s="3">
        <v>2</v>
      </c>
    </row>
    <row r="147" spans="1:8" ht="93.75" x14ac:dyDescent="0.25">
      <c r="A147" s="10">
        <v>3</v>
      </c>
      <c r="B147" s="35" t="s">
        <v>162</v>
      </c>
      <c r="C147" s="46" t="s">
        <v>124</v>
      </c>
      <c r="D147" s="207" t="s">
        <v>89</v>
      </c>
      <c r="E147" s="207" t="s">
        <v>90</v>
      </c>
      <c r="F147" s="11">
        <v>35</v>
      </c>
      <c r="G147" s="71"/>
      <c r="H147" s="3">
        <v>3</v>
      </c>
    </row>
    <row r="148" spans="1:8" ht="75" x14ac:dyDescent="0.25">
      <c r="A148" s="10">
        <v>4</v>
      </c>
      <c r="B148" s="35" t="s">
        <v>163</v>
      </c>
      <c r="C148" s="35" t="s">
        <v>164</v>
      </c>
      <c r="D148" s="207"/>
      <c r="E148" s="207"/>
      <c r="F148" s="11">
        <v>100</v>
      </c>
      <c r="G148" s="71"/>
      <c r="H148" s="3">
        <v>4</v>
      </c>
    </row>
    <row r="149" spans="1:8" ht="23.25" x14ac:dyDescent="0.35">
      <c r="C149" s="263" t="s">
        <v>390</v>
      </c>
      <c r="D149" s="263"/>
      <c r="E149" s="263"/>
      <c r="F149" s="264"/>
      <c r="G149" s="69"/>
    </row>
    <row r="153" spans="1:8" ht="14.45" customHeight="1" x14ac:dyDescent="0.25">
      <c r="A153" s="34" t="s">
        <v>2</v>
      </c>
      <c r="B153" s="193" t="s">
        <v>91</v>
      </c>
      <c r="C153" s="193"/>
      <c r="D153" s="193"/>
      <c r="E153" s="193"/>
      <c r="F153" s="157" t="s">
        <v>32</v>
      </c>
      <c r="G153" s="157"/>
      <c r="H153" s="161" t="s">
        <v>2</v>
      </c>
    </row>
    <row r="154" spans="1:8" ht="14.45" customHeight="1" x14ac:dyDescent="0.25">
      <c r="A154" s="34"/>
      <c r="B154" s="193"/>
      <c r="C154" s="193"/>
      <c r="D154" s="193"/>
      <c r="E154" s="193"/>
      <c r="F154" s="157"/>
      <c r="G154" s="157"/>
      <c r="H154" s="161"/>
    </row>
    <row r="155" spans="1:8" ht="45.95" customHeight="1" x14ac:dyDescent="0.25">
      <c r="A155" s="9"/>
      <c r="B155" s="194" t="s">
        <v>119</v>
      </c>
      <c r="C155" s="194"/>
      <c r="D155" s="194"/>
      <c r="E155" s="194"/>
      <c r="F155" s="157"/>
      <c r="G155" s="157"/>
      <c r="H155" s="161"/>
    </row>
    <row r="156" spans="1:8" ht="15" customHeight="1" x14ac:dyDescent="0.25">
      <c r="A156" s="9"/>
      <c r="B156" s="64" t="s">
        <v>83</v>
      </c>
      <c r="C156" s="64" t="s">
        <v>84</v>
      </c>
      <c r="D156" s="64" t="s">
        <v>85</v>
      </c>
      <c r="E156" s="64" t="s">
        <v>86</v>
      </c>
      <c r="F156" s="157"/>
      <c r="G156" s="157"/>
      <c r="H156" s="161"/>
    </row>
    <row r="157" spans="1:8" ht="36" customHeight="1" x14ac:dyDescent="0.25">
      <c r="A157" s="10">
        <v>1</v>
      </c>
      <c r="B157" s="171" t="s">
        <v>173</v>
      </c>
      <c r="C157" s="171"/>
      <c r="D157" s="171"/>
      <c r="E157" s="171"/>
      <c r="F157" s="11">
        <v>50</v>
      </c>
      <c r="G157" s="71"/>
      <c r="H157" s="3">
        <v>1</v>
      </c>
    </row>
    <row r="158" spans="1:8" ht="112.5" x14ac:dyDescent="0.25">
      <c r="A158" s="10">
        <v>2</v>
      </c>
      <c r="B158" s="172" t="s">
        <v>165</v>
      </c>
      <c r="C158" s="45" t="s">
        <v>92</v>
      </c>
      <c r="D158" s="45" t="s">
        <v>93</v>
      </c>
      <c r="E158" s="45" t="s">
        <v>94</v>
      </c>
      <c r="F158" s="11">
        <v>100</v>
      </c>
      <c r="G158" s="71"/>
      <c r="H158" s="3">
        <v>2</v>
      </c>
    </row>
    <row r="159" spans="1:8" ht="131.25" x14ac:dyDescent="0.3">
      <c r="A159" s="10">
        <v>3</v>
      </c>
      <c r="B159" s="172"/>
      <c r="C159" s="45" t="s">
        <v>166</v>
      </c>
      <c r="D159" s="65" t="s">
        <v>95</v>
      </c>
      <c r="E159" s="45" t="s">
        <v>96</v>
      </c>
      <c r="F159" s="11">
        <v>150</v>
      </c>
      <c r="G159" s="71"/>
      <c r="H159" s="3">
        <v>3</v>
      </c>
    </row>
    <row r="160" spans="1:8" ht="93.75" x14ac:dyDescent="0.3">
      <c r="A160" s="10">
        <v>4</v>
      </c>
      <c r="B160" s="48"/>
      <c r="C160" s="35" t="s">
        <v>167</v>
      </c>
      <c r="D160" s="35"/>
      <c r="E160" s="35" t="s">
        <v>97</v>
      </c>
      <c r="F160" s="11">
        <v>200</v>
      </c>
      <c r="G160" s="71"/>
      <c r="H160" s="3">
        <v>4</v>
      </c>
    </row>
    <row r="161" spans="2:7" ht="23.25" x14ac:dyDescent="0.35">
      <c r="C161" s="263" t="s">
        <v>390</v>
      </c>
      <c r="D161" s="263"/>
      <c r="E161" s="263"/>
      <c r="F161" s="264"/>
      <c r="G161" s="69"/>
    </row>
    <row r="164" spans="2:7" ht="75" x14ac:dyDescent="0.25">
      <c r="B164" s="196" t="s">
        <v>98</v>
      </c>
      <c r="C164" s="196"/>
      <c r="D164" s="196"/>
      <c r="E164" s="196"/>
      <c r="F164" s="196"/>
      <c r="G164" s="72" t="s">
        <v>99</v>
      </c>
    </row>
    <row r="165" spans="2:7" ht="37.5" x14ac:dyDescent="0.25">
      <c r="D165" s="45" t="s">
        <v>100</v>
      </c>
      <c r="E165" s="45" t="s">
        <v>101</v>
      </c>
      <c r="F165" s="66">
        <v>15</v>
      </c>
      <c r="G165" s="71"/>
    </row>
    <row r="168" spans="2:7" ht="75" x14ac:dyDescent="0.3">
      <c r="B168" s="196" t="s">
        <v>102</v>
      </c>
      <c r="C168" s="196"/>
      <c r="D168" s="196"/>
      <c r="E168" s="196"/>
      <c r="F168" s="196"/>
      <c r="G168" s="68" t="s">
        <v>99</v>
      </c>
    </row>
    <row r="169" spans="2:7" ht="37.5" x14ac:dyDescent="0.25">
      <c r="D169" s="45" t="s">
        <v>100</v>
      </c>
      <c r="E169" s="45" t="s">
        <v>101</v>
      </c>
      <c r="F169" s="66">
        <v>30</v>
      </c>
      <c r="G169" s="71"/>
    </row>
    <row r="170" spans="2:7" ht="37.5" x14ac:dyDescent="0.25">
      <c r="D170" s="208" t="s">
        <v>103</v>
      </c>
      <c r="E170" s="45" t="s">
        <v>168</v>
      </c>
      <c r="F170" s="66">
        <v>50</v>
      </c>
      <c r="G170" s="71"/>
    </row>
    <row r="171" spans="2:7" ht="37.5" x14ac:dyDescent="0.25">
      <c r="D171" s="208"/>
      <c r="E171" s="45" t="s">
        <v>169</v>
      </c>
      <c r="F171" s="66">
        <v>80</v>
      </c>
      <c r="G171" s="71"/>
    </row>
    <row r="174" spans="2:7" ht="75" x14ac:dyDescent="0.25">
      <c r="B174" s="196" t="s">
        <v>104</v>
      </c>
      <c r="C174" s="196"/>
      <c r="D174" s="196"/>
      <c r="E174" s="196"/>
      <c r="F174" s="196"/>
      <c r="G174" s="67" t="s">
        <v>99</v>
      </c>
    </row>
    <row r="175" spans="2:7" ht="37.5" x14ac:dyDescent="0.25">
      <c r="D175" s="41" t="s">
        <v>100</v>
      </c>
      <c r="E175" s="41" t="s">
        <v>101</v>
      </c>
      <c r="F175" s="66">
        <v>50</v>
      </c>
      <c r="G175" s="71"/>
    </row>
    <row r="176" spans="2:7" ht="56.25" x14ac:dyDescent="0.25">
      <c r="D176" s="197" t="s">
        <v>103</v>
      </c>
      <c r="E176" s="41" t="s">
        <v>170</v>
      </c>
      <c r="F176" s="66">
        <v>80</v>
      </c>
      <c r="G176" s="71"/>
    </row>
    <row r="177" spans="4:13" ht="56.25" x14ac:dyDescent="0.25">
      <c r="D177" s="197"/>
      <c r="E177" s="41" t="s">
        <v>171</v>
      </c>
      <c r="F177" s="66">
        <v>120</v>
      </c>
      <c r="G177" s="71"/>
    </row>
    <row r="178" spans="4:13" ht="37.5" x14ac:dyDescent="0.25">
      <c r="D178" s="197"/>
      <c r="E178" s="41" t="s">
        <v>172</v>
      </c>
      <c r="F178" s="66">
        <v>180</v>
      </c>
      <c r="G178" s="71"/>
    </row>
    <row r="179" spans="4:13" ht="37.5" x14ac:dyDescent="0.25">
      <c r="D179" s="41" t="s">
        <v>105</v>
      </c>
      <c r="E179" s="59" t="s">
        <v>106</v>
      </c>
      <c r="F179" s="66">
        <v>100</v>
      </c>
      <c r="G179" s="71"/>
    </row>
    <row r="188" spans="4:13" ht="15.95" customHeight="1" x14ac:dyDescent="0.3">
      <c r="D188" s="30"/>
      <c r="E188" s="198" t="s">
        <v>107</v>
      </c>
      <c r="F188" s="198"/>
      <c r="G188" s="191">
        <v>5</v>
      </c>
      <c r="H188" s="22"/>
      <c r="I188" s="22"/>
      <c r="J188" s="22"/>
      <c r="K188" s="22"/>
      <c r="L188">
        <f>SUM(G1:G187)</f>
        <v>0</v>
      </c>
      <c r="M188" s="192">
        <f>IF(G188="","",150-((G188-5)*25))</f>
        <v>150</v>
      </c>
    </row>
    <row r="189" spans="4:13" ht="18.75" x14ac:dyDescent="0.3">
      <c r="D189" s="30"/>
      <c r="E189" s="198"/>
      <c r="F189" s="198"/>
      <c r="G189" s="191"/>
      <c r="H189" s="22"/>
      <c r="I189" s="22"/>
      <c r="J189" s="22"/>
      <c r="K189" s="22"/>
      <c r="L189" s="22"/>
      <c r="M189" s="192"/>
    </row>
    <row r="190" spans="4:13" ht="18.75" x14ac:dyDescent="0.3">
      <c r="D190" s="30"/>
      <c r="E190" s="30"/>
      <c r="F190" s="30"/>
    </row>
    <row r="191" spans="4:13" ht="24.6" customHeight="1" x14ac:dyDescent="0.35">
      <c r="D191" s="199" t="s">
        <v>108</v>
      </c>
      <c r="E191" s="199"/>
      <c r="F191" s="30"/>
      <c r="G191" s="73"/>
      <c r="M191">
        <f>VLOOKUP(G191,Tableau1422[],3)</f>
        <v>0</v>
      </c>
    </row>
    <row r="192" spans="4:13" x14ac:dyDescent="0.25">
      <c r="E192" s="12"/>
    </row>
    <row r="193" spans="2:7" x14ac:dyDescent="0.25">
      <c r="E193" s="14"/>
      <c r="F193" s="15"/>
      <c r="G193" s="15"/>
    </row>
    <row r="194" spans="2:7" x14ac:dyDescent="0.25">
      <c r="E194" s="14"/>
      <c r="F194" s="15"/>
      <c r="G194" s="15"/>
    </row>
    <row r="195" spans="2:7" ht="18.75" x14ac:dyDescent="0.3">
      <c r="E195" s="23" t="s">
        <v>389</v>
      </c>
      <c r="F195" s="24"/>
      <c r="G195" s="25">
        <v>880</v>
      </c>
    </row>
    <row r="196" spans="2:7" ht="18.75" x14ac:dyDescent="0.3">
      <c r="E196" s="23" t="s">
        <v>136</v>
      </c>
      <c r="F196" s="24"/>
      <c r="G196" s="25">
        <f>PtCongPay</f>
        <v>150</v>
      </c>
    </row>
    <row r="197" spans="2:7" ht="18.75" x14ac:dyDescent="0.3">
      <c r="E197" s="23" t="s">
        <v>137</v>
      </c>
      <c r="F197" s="24"/>
      <c r="G197" s="122">
        <f>(INDICcatég+PtCongPay)*PourcentCPay</f>
        <v>0</v>
      </c>
    </row>
    <row r="198" spans="2:7" ht="18.75" x14ac:dyDescent="0.3">
      <c r="E198" s="23" t="s">
        <v>138</v>
      </c>
      <c r="F198" s="24"/>
      <c r="G198" s="25">
        <f>PointAutreCClassant</f>
        <v>0</v>
      </c>
    </row>
    <row r="199" spans="2:7" ht="21" x14ac:dyDescent="0.35">
      <c r="B199" s="267" t="s">
        <v>407</v>
      </c>
      <c r="C199" s="267"/>
      <c r="E199" s="23"/>
      <c r="F199" s="24"/>
      <c r="G199" s="25"/>
    </row>
    <row r="200" spans="2:7" ht="23.25" x14ac:dyDescent="0.35">
      <c r="B200" s="254" t="s">
        <v>391</v>
      </c>
      <c r="C200" s="254"/>
      <c r="E200" s="257" t="s">
        <v>394</v>
      </c>
      <c r="F200" s="258"/>
      <c r="G200" s="73"/>
    </row>
    <row r="201" spans="2:7" ht="23.25" x14ac:dyDescent="0.35">
      <c r="B201" s="106" t="s">
        <v>392</v>
      </c>
      <c r="C201" s="118"/>
      <c r="E201" s="257" t="s">
        <v>404</v>
      </c>
      <c r="F201" s="259"/>
      <c r="G201" s="71"/>
    </row>
    <row r="202" spans="2:7" ht="23.25" x14ac:dyDescent="0.35">
      <c r="B202" s="106" t="s">
        <v>406</v>
      </c>
      <c r="C202" s="124">
        <f>C201/G218</f>
        <v>0</v>
      </c>
      <c r="E202" s="257" t="s">
        <v>405</v>
      </c>
      <c r="F202" s="259"/>
      <c r="G202" s="71"/>
    </row>
    <row r="203" spans="2:7" ht="18.95" customHeight="1" x14ac:dyDescent="0.3">
      <c r="E203" s="257" t="s">
        <v>400</v>
      </c>
      <c r="F203" s="259"/>
      <c r="G203" s="71"/>
    </row>
    <row r="204" spans="2:7" ht="18.95" customHeight="1" x14ac:dyDescent="0.3">
      <c r="E204" s="257" t="s">
        <v>400</v>
      </c>
      <c r="F204" s="259"/>
      <c r="G204" s="71"/>
    </row>
    <row r="205" spans="2:7" ht="18.95" customHeight="1" x14ac:dyDescent="0.25">
      <c r="E205" s="203" t="s">
        <v>393</v>
      </c>
      <c r="F205" s="255"/>
      <c r="G205" s="107">
        <f>SUM(G200:G202)</f>
        <v>0</v>
      </c>
    </row>
    <row r="206" spans="2:7" ht="18.95" customHeight="1" x14ac:dyDescent="0.25"/>
    <row r="207" spans="2:7" ht="18.95" customHeight="1" x14ac:dyDescent="0.25"/>
    <row r="208" spans="2:7" ht="18.95" customHeight="1" x14ac:dyDescent="0.25">
      <c r="E208" s="115"/>
      <c r="F208" s="115"/>
    </row>
    <row r="209" spans="2:12" ht="18.95" customHeight="1" x14ac:dyDescent="0.25"/>
    <row r="210" spans="2:12" ht="18.95" customHeight="1" x14ac:dyDescent="0.35">
      <c r="B210" s="256" t="s">
        <v>409</v>
      </c>
      <c r="C210" s="256"/>
      <c r="D210" s="256"/>
      <c r="E210" s="256"/>
      <c r="F210" s="256"/>
      <c r="G210" s="256"/>
    </row>
    <row r="211" spans="2:12" ht="56.45" customHeight="1" x14ac:dyDescent="0.3">
      <c r="B211" s="120" t="s">
        <v>395</v>
      </c>
      <c r="C211" s="117"/>
      <c r="E211" s="119" t="s">
        <v>397</v>
      </c>
      <c r="F211" s="116"/>
      <c r="G211" s="114">
        <f>INDICcatég+PointCPay+PointAutreCClassant+PointAnciennete+G205</f>
        <v>1030</v>
      </c>
    </row>
    <row r="212" spans="2:12" ht="40.5" customHeight="1" x14ac:dyDescent="0.25">
      <c r="B212" s="112" t="s">
        <v>399</v>
      </c>
      <c r="C212" s="121">
        <f>C211*12/G218</f>
        <v>0</v>
      </c>
      <c r="E212" s="260" t="s">
        <v>396</v>
      </c>
      <c r="F212" s="260"/>
      <c r="G212" s="261"/>
      <c r="L212" s="109">
        <f>C212-G211</f>
        <v>-1030</v>
      </c>
    </row>
    <row r="213" spans="2:12" ht="55.5" customHeight="1" x14ac:dyDescent="0.35">
      <c r="B213" s="111" t="s">
        <v>398</v>
      </c>
      <c r="C213" s="110" t="str">
        <f>IF($L212&gt;1, $L212,"non concerné.e" )</f>
        <v>non concerné.e</v>
      </c>
      <c r="E213" s="260"/>
      <c r="F213" s="260"/>
      <c r="G213" s="262"/>
    </row>
    <row r="214" spans="2:12" ht="48.6" customHeight="1" x14ac:dyDescent="0.25"/>
    <row r="215" spans="2:12" ht="48" customHeight="1" x14ac:dyDescent="0.25"/>
    <row r="216" spans="2:12" ht="48" customHeight="1" thickBot="1" x14ac:dyDescent="0.3"/>
    <row r="217" spans="2:12" ht="33.6" customHeight="1" thickTop="1" thickBot="1" x14ac:dyDescent="0.3">
      <c r="B217" s="268" t="s">
        <v>401</v>
      </c>
      <c r="C217" s="269"/>
      <c r="D217" s="269"/>
      <c r="E217" s="269"/>
      <c r="F217" s="270"/>
      <c r="G217" s="123">
        <f>G212+G211</f>
        <v>1030</v>
      </c>
    </row>
    <row r="218" spans="2:12" ht="19.5" customHeight="1" thickTop="1" x14ac:dyDescent="0.25">
      <c r="D218" s="265" t="s">
        <v>135</v>
      </c>
      <c r="E218" s="265"/>
      <c r="F218" s="266"/>
      <c r="G218" s="113">
        <v>19.940000000000001</v>
      </c>
    </row>
    <row r="219" spans="2:12" ht="14.45" customHeight="1" x14ac:dyDescent="0.25">
      <c r="E219" s="14"/>
      <c r="F219" s="15"/>
      <c r="G219" s="15"/>
    </row>
    <row r="220" spans="2:12" ht="18.75" hidden="1" x14ac:dyDescent="0.3">
      <c r="E220" s="32" t="s">
        <v>113</v>
      </c>
    </row>
    <row r="221" spans="2:12" ht="23.45" hidden="1" customHeight="1" x14ac:dyDescent="0.35">
      <c r="D221" s="202" t="s">
        <v>114</v>
      </c>
      <c r="E221" s="202"/>
      <c r="F221" s="20"/>
      <c r="G221" s="74">
        <v>100</v>
      </c>
    </row>
    <row r="222" spans="2:12" ht="23.25" x14ac:dyDescent="0.35">
      <c r="C222" s="253" t="s">
        <v>402</v>
      </c>
      <c r="D222" s="253"/>
      <c r="E222" s="253"/>
      <c r="F222" s="20"/>
      <c r="G222" s="74">
        <v>100</v>
      </c>
    </row>
    <row r="224" spans="2:12" ht="23.25" x14ac:dyDescent="0.35">
      <c r="D224" s="195" t="s">
        <v>115</v>
      </c>
      <c r="E224" s="195"/>
      <c r="F224" s="27"/>
      <c r="G224" s="28">
        <f>G217*G218*G222%</f>
        <v>20538.2</v>
      </c>
    </row>
    <row r="225" spans="2:7" ht="23.25" x14ac:dyDescent="0.35">
      <c r="D225" s="195" t="s">
        <v>116</v>
      </c>
      <c r="E225" s="195"/>
      <c r="F225" s="27"/>
      <c r="G225" s="28">
        <f>G224/12</f>
        <v>1711.5166666666667</v>
      </c>
    </row>
    <row r="227" spans="2:7" ht="23.25" x14ac:dyDescent="0.35">
      <c r="C227" s="272" t="s">
        <v>408</v>
      </c>
      <c r="D227" s="272"/>
      <c r="E227" s="272"/>
      <c r="G227" s="75">
        <v>1</v>
      </c>
    </row>
    <row r="229" spans="2:7" ht="18.95" customHeight="1" x14ac:dyDescent="0.35">
      <c r="C229" s="205" t="s">
        <v>132</v>
      </c>
      <c r="D229" s="205"/>
      <c r="E229" s="205"/>
      <c r="F229" s="27"/>
      <c r="G229" s="28">
        <f>G224*G227</f>
        <v>20538.2</v>
      </c>
    </row>
    <row r="230" spans="2:7" ht="18.95" customHeight="1" x14ac:dyDescent="0.35">
      <c r="C230" s="205" t="s">
        <v>133</v>
      </c>
      <c r="D230" s="205"/>
      <c r="E230" s="205"/>
      <c r="F230" s="27"/>
      <c r="G230" s="28">
        <f>G229/12</f>
        <v>1711.5166666666667</v>
      </c>
    </row>
    <row r="232" spans="2:7" ht="23.25" x14ac:dyDescent="0.35">
      <c r="D232" s="206" t="s">
        <v>131</v>
      </c>
      <c r="E232" s="206"/>
      <c r="G232" s="75">
        <v>0.5</v>
      </c>
    </row>
    <row r="234" spans="2:7" ht="23.25" x14ac:dyDescent="0.35">
      <c r="B234" s="205" t="s">
        <v>134</v>
      </c>
      <c r="C234" s="205"/>
      <c r="D234" s="205"/>
      <c r="E234" s="205"/>
      <c r="F234" s="27"/>
      <c r="G234" s="28">
        <f>G229*G232</f>
        <v>10269.1</v>
      </c>
    </row>
    <row r="235" spans="2:7" ht="23.25" x14ac:dyDescent="0.35">
      <c r="B235" s="205" t="s">
        <v>403</v>
      </c>
      <c r="C235" s="205"/>
      <c r="D235" s="205"/>
      <c r="E235" s="205"/>
      <c r="F235" s="27"/>
      <c r="G235" s="28">
        <f>G234/12</f>
        <v>855.75833333333333</v>
      </c>
    </row>
    <row r="237" spans="2:7" ht="14.45" customHeight="1" x14ac:dyDescent="0.25">
      <c r="B237" s="77" t="s">
        <v>266</v>
      </c>
      <c r="C237" s="271"/>
      <c r="D237" s="271"/>
      <c r="E237" s="271"/>
      <c r="F237" s="271"/>
      <c r="G237" s="271"/>
    </row>
    <row r="250" spans="2:4" hidden="1" x14ac:dyDescent="0.25">
      <c r="B250" t="s">
        <v>110</v>
      </c>
      <c r="C250" t="s">
        <v>111</v>
      </c>
      <c r="D250" t="s">
        <v>127</v>
      </c>
    </row>
    <row r="251" spans="2:4" ht="16.5" hidden="1" thickBot="1" x14ac:dyDescent="0.3">
      <c r="B251" s="16">
        <v>0</v>
      </c>
      <c r="C251" s="17">
        <v>0</v>
      </c>
      <c r="D251" s="21">
        <v>0</v>
      </c>
    </row>
    <row r="252" spans="2:4" ht="16.5" hidden="1" thickBot="1" x14ac:dyDescent="0.3">
      <c r="B252" s="18">
        <v>1</v>
      </c>
      <c r="C252" s="19">
        <v>0.01</v>
      </c>
      <c r="D252" s="21">
        <v>0.01</v>
      </c>
    </row>
    <row r="253" spans="2:4" ht="16.5" hidden="1" thickBot="1" x14ac:dyDescent="0.3">
      <c r="B253" s="16">
        <v>2</v>
      </c>
      <c r="C253" s="19">
        <v>0.01</v>
      </c>
      <c r="D253" s="21">
        <v>0.01</v>
      </c>
    </row>
    <row r="254" spans="2:4" ht="16.5" hidden="1" thickBot="1" x14ac:dyDescent="0.3">
      <c r="B254" s="18">
        <v>3</v>
      </c>
      <c r="C254" s="19">
        <v>0.02</v>
      </c>
      <c r="D254" s="21">
        <v>0.01</v>
      </c>
    </row>
    <row r="255" spans="2:4" ht="16.5" hidden="1" thickBot="1" x14ac:dyDescent="0.3">
      <c r="B255" s="16">
        <v>4</v>
      </c>
      <c r="C255" s="19">
        <v>0.02</v>
      </c>
      <c r="D255" s="21">
        <v>0.02</v>
      </c>
    </row>
    <row r="256" spans="2:4" ht="16.5" hidden="1" thickBot="1" x14ac:dyDescent="0.3">
      <c r="B256" s="18">
        <v>5</v>
      </c>
      <c r="C256" s="19">
        <v>0.03</v>
      </c>
      <c r="D256" s="21">
        <v>0.02</v>
      </c>
    </row>
    <row r="257" spans="2:4" ht="16.5" hidden="1" thickBot="1" x14ac:dyDescent="0.3">
      <c r="B257" s="16">
        <v>6</v>
      </c>
      <c r="C257" s="19">
        <v>0.03</v>
      </c>
      <c r="D257" s="21">
        <v>0.02</v>
      </c>
    </row>
    <row r="258" spans="2:4" ht="16.5" hidden="1" thickBot="1" x14ac:dyDescent="0.3">
      <c r="B258" s="18">
        <v>7</v>
      </c>
      <c r="C258" s="19">
        <v>0.04</v>
      </c>
      <c r="D258" s="21">
        <v>0.03</v>
      </c>
    </row>
    <row r="259" spans="2:4" ht="16.5" hidden="1" thickBot="1" x14ac:dyDescent="0.3">
      <c r="B259" s="16">
        <v>8</v>
      </c>
      <c r="C259" s="19">
        <v>0.04</v>
      </c>
      <c r="D259" s="21">
        <v>0.03</v>
      </c>
    </row>
    <row r="260" spans="2:4" ht="16.5" hidden="1" thickBot="1" x14ac:dyDescent="0.3">
      <c r="B260" s="18">
        <v>9</v>
      </c>
      <c r="C260" s="19">
        <v>0.05</v>
      </c>
      <c r="D260" s="21">
        <v>0.03</v>
      </c>
    </row>
    <row r="261" spans="2:4" ht="16.5" hidden="1" thickBot="1" x14ac:dyDescent="0.3">
      <c r="B261" s="16">
        <v>10</v>
      </c>
      <c r="C261" s="19">
        <v>0.05</v>
      </c>
      <c r="D261" s="21">
        <v>0.04</v>
      </c>
    </row>
    <row r="262" spans="2:4" ht="16.5" hidden="1" thickBot="1" x14ac:dyDescent="0.3">
      <c r="B262" s="18">
        <v>11</v>
      </c>
      <c r="C262" s="19">
        <v>0.06</v>
      </c>
      <c r="D262" s="21">
        <v>0.04</v>
      </c>
    </row>
    <row r="263" spans="2:4" ht="16.5" hidden="1" thickBot="1" x14ac:dyDescent="0.3">
      <c r="B263" s="16">
        <v>12</v>
      </c>
      <c r="C263" s="19">
        <v>0.06</v>
      </c>
      <c r="D263" s="21">
        <v>0.04</v>
      </c>
    </row>
    <row r="264" spans="2:4" ht="16.5" hidden="1" thickBot="1" x14ac:dyDescent="0.3">
      <c r="B264" s="18">
        <v>13</v>
      </c>
      <c r="C264" s="19">
        <v>7.0000000000000007E-2</v>
      </c>
      <c r="D264" s="21">
        <v>0.05</v>
      </c>
    </row>
    <row r="265" spans="2:4" ht="16.5" hidden="1" thickBot="1" x14ac:dyDescent="0.3">
      <c r="B265" s="16">
        <v>14</v>
      </c>
      <c r="C265" s="19">
        <v>7.0000000000000007E-2</v>
      </c>
      <c r="D265" s="21">
        <v>0.05</v>
      </c>
    </row>
    <row r="266" spans="2:4" ht="16.5" hidden="1" thickBot="1" x14ac:dyDescent="0.3">
      <c r="B266" s="18">
        <v>15</v>
      </c>
      <c r="C266" s="19">
        <v>0.08</v>
      </c>
      <c r="D266" s="21">
        <v>0.05</v>
      </c>
    </row>
    <row r="267" spans="2:4" ht="16.5" hidden="1" thickBot="1" x14ac:dyDescent="0.3">
      <c r="B267" s="16">
        <v>16</v>
      </c>
      <c r="C267" s="19">
        <v>0.08</v>
      </c>
      <c r="D267" s="21">
        <v>0.06</v>
      </c>
    </row>
    <row r="268" spans="2:4" ht="16.5" hidden="1" thickBot="1" x14ac:dyDescent="0.3">
      <c r="B268" s="18">
        <v>17</v>
      </c>
      <c r="C268" s="19">
        <v>0.09</v>
      </c>
      <c r="D268" s="21">
        <v>0.06</v>
      </c>
    </row>
    <row r="269" spans="2:4" ht="16.5" hidden="1" thickBot="1" x14ac:dyDescent="0.3">
      <c r="B269" s="16">
        <v>18</v>
      </c>
      <c r="C269" s="19">
        <v>0.09</v>
      </c>
      <c r="D269" s="21">
        <v>0.06</v>
      </c>
    </row>
    <row r="270" spans="2:4" ht="16.5" hidden="1" thickBot="1" x14ac:dyDescent="0.3">
      <c r="B270" s="18">
        <v>19</v>
      </c>
      <c r="C270" s="19">
        <v>0.1</v>
      </c>
      <c r="D270" s="21">
        <v>7.0000000000000007E-2</v>
      </c>
    </row>
    <row r="271" spans="2:4" ht="16.5" hidden="1" thickBot="1" x14ac:dyDescent="0.3">
      <c r="B271" s="16">
        <v>20</v>
      </c>
      <c r="C271" s="17">
        <v>0.1</v>
      </c>
      <c r="D271" s="21">
        <v>7.0000000000000007E-2</v>
      </c>
    </row>
    <row r="272" spans="2:4" ht="16.5" hidden="1" thickBot="1" x14ac:dyDescent="0.3">
      <c r="B272" s="18">
        <v>21</v>
      </c>
      <c r="C272" s="17">
        <v>0.11</v>
      </c>
      <c r="D272" s="21">
        <v>7.0000000000000007E-2</v>
      </c>
    </row>
    <row r="273" spans="2:4" ht="16.5" hidden="1" thickBot="1" x14ac:dyDescent="0.3">
      <c r="B273" s="16">
        <v>22</v>
      </c>
      <c r="C273" s="17">
        <v>0.11</v>
      </c>
      <c r="D273" s="21">
        <v>0.08</v>
      </c>
    </row>
    <row r="274" spans="2:4" ht="16.5" hidden="1" thickBot="1" x14ac:dyDescent="0.3">
      <c r="B274" s="18">
        <v>23</v>
      </c>
      <c r="C274" s="17">
        <v>0.12</v>
      </c>
      <c r="D274" s="21">
        <v>0.08</v>
      </c>
    </row>
    <row r="275" spans="2:4" ht="16.5" hidden="1" thickBot="1" x14ac:dyDescent="0.3">
      <c r="B275" s="16">
        <v>24</v>
      </c>
      <c r="C275" s="17">
        <v>0.12</v>
      </c>
      <c r="D275" s="21">
        <v>0.08</v>
      </c>
    </row>
    <row r="276" spans="2:4" ht="16.5" hidden="1" thickBot="1" x14ac:dyDescent="0.3">
      <c r="B276" s="18">
        <v>25</v>
      </c>
      <c r="C276" s="17">
        <v>0.13</v>
      </c>
      <c r="D276" s="21">
        <v>0.09</v>
      </c>
    </row>
    <row r="277" spans="2:4" ht="16.5" hidden="1" thickBot="1" x14ac:dyDescent="0.3">
      <c r="B277" s="16">
        <v>26</v>
      </c>
      <c r="C277" s="17">
        <v>0.13</v>
      </c>
      <c r="D277" s="21">
        <v>0.09</v>
      </c>
    </row>
    <row r="278" spans="2:4" ht="16.5" hidden="1" thickBot="1" x14ac:dyDescent="0.3">
      <c r="B278" s="18">
        <v>27</v>
      </c>
      <c r="C278" s="17">
        <v>0.14000000000000001</v>
      </c>
      <c r="D278" s="21">
        <v>0.09</v>
      </c>
    </row>
    <row r="279" spans="2:4" ht="16.5" hidden="1" thickBot="1" x14ac:dyDescent="0.3">
      <c r="B279" s="16">
        <v>28</v>
      </c>
      <c r="C279" s="17">
        <v>0.14000000000000001</v>
      </c>
      <c r="D279" s="21">
        <v>0.1</v>
      </c>
    </row>
    <row r="280" spans="2:4" ht="16.5" hidden="1" thickBot="1" x14ac:dyDescent="0.3">
      <c r="B280" s="18">
        <v>29</v>
      </c>
      <c r="C280" s="17">
        <v>0.15</v>
      </c>
      <c r="D280" s="21">
        <v>0.1</v>
      </c>
    </row>
    <row r="281" spans="2:4" ht="16.5" hidden="1" thickBot="1" x14ac:dyDescent="0.3">
      <c r="B281" s="16">
        <v>30</v>
      </c>
      <c r="C281" s="17">
        <v>0.15</v>
      </c>
      <c r="D281" s="21">
        <v>0.1</v>
      </c>
    </row>
    <row r="282" spans="2:4" ht="16.5" hidden="1" thickBot="1" x14ac:dyDescent="0.3">
      <c r="B282" s="18">
        <v>31</v>
      </c>
      <c r="C282" s="17">
        <v>0.16</v>
      </c>
      <c r="D282" s="21">
        <v>0.11</v>
      </c>
    </row>
    <row r="283" spans="2:4" ht="16.5" hidden="1" thickBot="1" x14ac:dyDescent="0.3">
      <c r="B283" s="16">
        <v>32</v>
      </c>
      <c r="C283" s="17">
        <v>0.16</v>
      </c>
      <c r="D283" s="21">
        <v>0.11</v>
      </c>
    </row>
    <row r="284" spans="2:4" ht="16.5" hidden="1" thickBot="1" x14ac:dyDescent="0.3">
      <c r="B284" s="18">
        <v>33</v>
      </c>
      <c r="C284" s="17">
        <v>0.17</v>
      </c>
      <c r="D284" s="21">
        <v>0.11</v>
      </c>
    </row>
    <row r="285" spans="2:4" ht="16.5" hidden="1" thickBot="1" x14ac:dyDescent="0.3">
      <c r="B285" s="16">
        <v>34</v>
      </c>
      <c r="C285" s="17">
        <v>0.17</v>
      </c>
      <c r="D285" s="21">
        <v>0.12</v>
      </c>
    </row>
    <row r="286" spans="2:4" ht="16.5" hidden="1" thickBot="1" x14ac:dyDescent="0.3">
      <c r="B286" s="18">
        <v>35</v>
      </c>
      <c r="C286" s="17">
        <v>0.18</v>
      </c>
      <c r="D286" s="21">
        <v>0.12</v>
      </c>
    </row>
    <row r="287" spans="2:4" ht="16.5" hidden="1" thickBot="1" x14ac:dyDescent="0.3">
      <c r="B287" s="16">
        <v>36</v>
      </c>
      <c r="C287" s="17">
        <v>0.18</v>
      </c>
      <c r="D287" s="21">
        <v>0.12</v>
      </c>
    </row>
    <row r="288" spans="2:4" ht="16.5" hidden="1" thickBot="1" x14ac:dyDescent="0.3">
      <c r="B288" s="18">
        <v>37</v>
      </c>
      <c r="C288" s="17">
        <v>0.19</v>
      </c>
      <c r="D288" s="21">
        <v>0.12</v>
      </c>
    </row>
    <row r="289" spans="2:4" ht="16.5" hidden="1" thickBot="1" x14ac:dyDescent="0.3">
      <c r="B289" s="16">
        <v>38</v>
      </c>
      <c r="C289" s="17">
        <v>0.19</v>
      </c>
      <c r="D289" s="21">
        <v>0.12</v>
      </c>
    </row>
    <row r="290" spans="2:4" ht="16.5" hidden="1" thickBot="1" x14ac:dyDescent="0.3">
      <c r="B290" s="18">
        <v>39</v>
      </c>
      <c r="C290" s="17">
        <v>0.2</v>
      </c>
      <c r="D290" s="21">
        <v>0.12</v>
      </c>
    </row>
    <row r="291" spans="2:4" ht="16.5" hidden="1" thickBot="1" x14ac:dyDescent="0.3">
      <c r="B291" s="16">
        <v>40</v>
      </c>
      <c r="C291" s="17">
        <v>0.2</v>
      </c>
      <c r="D291" s="21">
        <v>0.12</v>
      </c>
    </row>
    <row r="292" spans="2:4" ht="16.5" hidden="1" thickBot="1" x14ac:dyDescent="0.3">
      <c r="B292" s="18">
        <v>41</v>
      </c>
      <c r="C292" s="17">
        <v>0.21</v>
      </c>
      <c r="D292" s="21">
        <v>0.12</v>
      </c>
    </row>
    <row r="293" spans="2:4" ht="16.5" hidden="1" thickBot="1" x14ac:dyDescent="0.3">
      <c r="B293" s="16">
        <v>42</v>
      </c>
      <c r="C293" s="21">
        <v>0.21</v>
      </c>
      <c r="D293" s="21">
        <v>0.12</v>
      </c>
    </row>
    <row r="294" spans="2:4" ht="16.5" hidden="1" thickBot="1" x14ac:dyDescent="0.3">
      <c r="B294" s="18">
        <v>43</v>
      </c>
      <c r="C294" s="17">
        <v>0.22</v>
      </c>
      <c r="D294" s="17">
        <v>0.12</v>
      </c>
    </row>
    <row r="295" spans="2:4" hidden="1" x14ac:dyDescent="0.25"/>
    <row r="296" spans="2:4" hidden="1" x14ac:dyDescent="0.25"/>
    <row r="297" spans="2:4" hidden="1" x14ac:dyDescent="0.25"/>
    <row r="298" spans="2:4" hidden="1" x14ac:dyDescent="0.25"/>
    <row r="299" spans="2:4" hidden="1" x14ac:dyDescent="0.25"/>
    <row r="300" spans="2:4" hidden="1" x14ac:dyDescent="0.25"/>
    <row r="301" spans="2:4" hidden="1" x14ac:dyDescent="0.25"/>
    <row r="302" spans="2:4" hidden="1" x14ac:dyDescent="0.25"/>
    <row r="303" spans="2:4" hidden="1" x14ac:dyDescent="0.25"/>
    <row r="304" spans="2: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sheetData>
  <mergeCells count="158">
    <mergeCell ref="C237:G237"/>
    <mergeCell ref="C222:E222"/>
    <mergeCell ref="D224:E224"/>
    <mergeCell ref="D225:E225"/>
    <mergeCell ref="C227:E227"/>
    <mergeCell ref="C229:E229"/>
    <mergeCell ref="C230:E230"/>
    <mergeCell ref="D232:E232"/>
    <mergeCell ref="B234:E234"/>
    <mergeCell ref="B235:E235"/>
    <mergeCell ref="E202:F202"/>
    <mergeCell ref="E204:F204"/>
    <mergeCell ref="E205:F205"/>
    <mergeCell ref="B210:G210"/>
    <mergeCell ref="E212:F213"/>
    <mergeCell ref="G212:G213"/>
    <mergeCell ref="B217:F217"/>
    <mergeCell ref="D218:F218"/>
    <mergeCell ref="D221:E221"/>
    <mergeCell ref="A1:H1"/>
    <mergeCell ref="E203:F203"/>
    <mergeCell ref="D176:D178"/>
    <mergeCell ref="E188:F189"/>
    <mergeCell ref="G188:G189"/>
    <mergeCell ref="B145:E145"/>
    <mergeCell ref="D147:D148"/>
    <mergeCell ref="E147:E148"/>
    <mergeCell ref="B153:E154"/>
    <mergeCell ref="F153:G156"/>
    <mergeCell ref="H153:H156"/>
    <mergeCell ref="B155:E155"/>
    <mergeCell ref="B133:E133"/>
    <mergeCell ref="C137:F137"/>
    <mergeCell ref="B122:E122"/>
    <mergeCell ref="A129:A132"/>
    <mergeCell ref="B129:E130"/>
    <mergeCell ref="F129:G132"/>
    <mergeCell ref="H129:H132"/>
    <mergeCell ref="B131:E131"/>
    <mergeCell ref="F112:F114"/>
    <mergeCell ref="G112:G114"/>
    <mergeCell ref="H112:H114"/>
    <mergeCell ref="A118:A120"/>
    <mergeCell ref="M188:M189"/>
    <mergeCell ref="D191:E191"/>
    <mergeCell ref="E201:F201"/>
    <mergeCell ref="B157:E157"/>
    <mergeCell ref="B158:B159"/>
    <mergeCell ref="B164:F164"/>
    <mergeCell ref="B168:F168"/>
    <mergeCell ref="D170:D171"/>
    <mergeCell ref="B174:F174"/>
    <mergeCell ref="B199:C199"/>
    <mergeCell ref="B200:C200"/>
    <mergeCell ref="E200:F200"/>
    <mergeCell ref="C161:F161"/>
    <mergeCell ref="H118:H121"/>
    <mergeCell ref="B120:E120"/>
    <mergeCell ref="C115:F115"/>
    <mergeCell ref="C126:F126"/>
    <mergeCell ref="A141:A144"/>
    <mergeCell ref="B141:E142"/>
    <mergeCell ref="F141:G144"/>
    <mergeCell ref="H141:H144"/>
    <mergeCell ref="B143:E143"/>
    <mergeCell ref="C149:F149"/>
    <mergeCell ref="B109:E109"/>
    <mergeCell ref="A112:A114"/>
    <mergeCell ref="B112:B114"/>
    <mergeCell ref="C112:C114"/>
    <mergeCell ref="D112:D114"/>
    <mergeCell ref="E112:E114"/>
    <mergeCell ref="F99:F101"/>
    <mergeCell ref="G99:G101"/>
    <mergeCell ref="B118:E119"/>
    <mergeCell ref="F118:G121"/>
    <mergeCell ref="H86:H88"/>
    <mergeCell ref="A92:A95"/>
    <mergeCell ref="B92:E93"/>
    <mergeCell ref="F92:G95"/>
    <mergeCell ref="H92:H95"/>
    <mergeCell ref="B94:E94"/>
    <mergeCell ref="C89:F89"/>
    <mergeCell ref="H99:H101"/>
    <mergeCell ref="A105:A108"/>
    <mergeCell ref="B105:E106"/>
    <mergeCell ref="F105:G108"/>
    <mergeCell ref="H105:H108"/>
    <mergeCell ref="B107:E107"/>
    <mergeCell ref="C102:F102"/>
    <mergeCell ref="B96:E96"/>
    <mergeCell ref="A99:A101"/>
    <mergeCell ref="B99:B101"/>
    <mergeCell ref="C99:C101"/>
    <mergeCell ref="D99:D101"/>
    <mergeCell ref="E99:E101"/>
    <mergeCell ref="B83:E83"/>
    <mergeCell ref="A86:A88"/>
    <mergeCell ref="B86:B88"/>
    <mergeCell ref="C86:C88"/>
    <mergeCell ref="D86:D88"/>
    <mergeCell ref="E86:E88"/>
    <mergeCell ref="B71:E71"/>
    <mergeCell ref="C72:C73"/>
    <mergeCell ref="A79:A82"/>
    <mergeCell ref="B79:E80"/>
    <mergeCell ref="C75:F75"/>
    <mergeCell ref="F79:G82"/>
    <mergeCell ref="F86:F88"/>
    <mergeCell ref="G86:G88"/>
    <mergeCell ref="H79:H82"/>
    <mergeCell ref="B81:E81"/>
    <mergeCell ref="B60:E60"/>
    <mergeCell ref="A67:A70"/>
    <mergeCell ref="B67:E68"/>
    <mergeCell ref="F67:G70"/>
    <mergeCell ref="H67:H70"/>
    <mergeCell ref="B69:E69"/>
    <mergeCell ref="C64:F64"/>
    <mergeCell ref="B49:E49"/>
    <mergeCell ref="A56:A59"/>
    <mergeCell ref="B56:E57"/>
    <mergeCell ref="F56:G59"/>
    <mergeCell ref="H56:H59"/>
    <mergeCell ref="B58:E58"/>
    <mergeCell ref="B38:E38"/>
    <mergeCell ref="E39:E40"/>
    <mergeCell ref="A45:A48"/>
    <mergeCell ref="B45:E46"/>
    <mergeCell ref="F45:G48"/>
    <mergeCell ref="H45:H48"/>
    <mergeCell ref="B47:E47"/>
    <mergeCell ref="C42:F42"/>
    <mergeCell ref="C53:F53"/>
    <mergeCell ref="C28:C29"/>
    <mergeCell ref="A34:A37"/>
    <mergeCell ref="B34:E35"/>
    <mergeCell ref="F34:G37"/>
    <mergeCell ref="H34:H37"/>
    <mergeCell ref="B36:E36"/>
    <mergeCell ref="B14:E14"/>
    <mergeCell ref="C15:C16"/>
    <mergeCell ref="A23:A26"/>
    <mergeCell ref="B23:E24"/>
    <mergeCell ref="F23:G26"/>
    <mergeCell ref="H23:H26"/>
    <mergeCell ref="B25:E25"/>
    <mergeCell ref="C18:F18"/>
    <mergeCell ref="C31:F31"/>
    <mergeCell ref="A3:H3"/>
    <mergeCell ref="A4:H4"/>
    <mergeCell ref="A5:H5"/>
    <mergeCell ref="A10:A13"/>
    <mergeCell ref="B10:E11"/>
    <mergeCell ref="F10:G13"/>
    <mergeCell ref="H10:H13"/>
    <mergeCell ref="B12:E12"/>
    <mergeCell ref="B27:E27"/>
  </mergeCells>
  <conditionalFormatting sqref="A96:F96">
    <cfRule type="expression" dxfId="384" priority="59">
      <formula>$G$96=$F$96</formula>
    </cfRule>
  </conditionalFormatting>
  <conditionalFormatting sqref="B2">
    <cfRule type="expression" dxfId="383" priority="37">
      <formula>$G$134=$F$134</formula>
    </cfRule>
  </conditionalFormatting>
  <conditionalFormatting sqref="B14 F14">
    <cfRule type="expression" dxfId="382" priority="84">
      <formula>$G$14=$F$14</formula>
    </cfRule>
  </conditionalFormatting>
  <conditionalFormatting sqref="B19">
    <cfRule type="expression" dxfId="381" priority="38">
      <formula>$G$134=$F$134</formula>
    </cfRule>
  </conditionalFormatting>
  <conditionalFormatting sqref="B27">
    <cfRule type="expression" dxfId="380" priority="35">
      <formula>$G$14=$F$14</formula>
    </cfRule>
  </conditionalFormatting>
  <conditionalFormatting sqref="B38">
    <cfRule type="expression" dxfId="379" priority="34">
      <formula>$G$14=$F$14</formula>
    </cfRule>
  </conditionalFormatting>
  <conditionalFormatting sqref="B49">
    <cfRule type="expression" dxfId="378" priority="33">
      <formula>$G$14=$F$14</formula>
    </cfRule>
  </conditionalFormatting>
  <conditionalFormatting sqref="B158 C159:F159">
    <cfRule type="expression" dxfId="377" priority="17">
      <formula>$G$159=$F$159</formula>
    </cfRule>
  </conditionalFormatting>
  <conditionalFormatting sqref="B147:C147 F147 D147:E148">
    <cfRule type="expression" dxfId="376" priority="21">
      <formula>$G$147=$F$147</formula>
    </cfRule>
  </conditionalFormatting>
  <conditionalFormatting sqref="B158:E158">
    <cfRule type="expression" dxfId="375" priority="18">
      <formula>$G$158=$F$158</formula>
    </cfRule>
  </conditionalFormatting>
  <conditionalFormatting sqref="B27:F27">
    <cfRule type="expression" dxfId="374" priority="82">
      <formula>$G$27=$F$27</formula>
    </cfRule>
  </conditionalFormatting>
  <conditionalFormatting sqref="B38:F38">
    <cfRule type="expression" dxfId="373" priority="78">
      <formula>$G$38=$F$38</formula>
    </cfRule>
  </conditionalFormatting>
  <conditionalFormatting sqref="B39:F39">
    <cfRule type="expression" dxfId="372" priority="77">
      <formula>$G$39=$F$39</formula>
    </cfRule>
  </conditionalFormatting>
  <conditionalFormatting sqref="B60:F60">
    <cfRule type="expression" dxfId="371" priority="70">
      <formula>$G$60=$F$60</formula>
    </cfRule>
  </conditionalFormatting>
  <conditionalFormatting sqref="B71:F71">
    <cfRule type="expression" dxfId="370" priority="5">
      <formula>$G$71=$F$71</formula>
    </cfRule>
  </conditionalFormatting>
  <conditionalFormatting sqref="B83:F83">
    <cfRule type="expression" dxfId="369" priority="63">
      <formula>$G$83=$F$83</formula>
    </cfRule>
  </conditionalFormatting>
  <conditionalFormatting sqref="B109:F109">
    <cfRule type="expression" dxfId="368" priority="55">
      <formula>$G$109=$F$109</formula>
    </cfRule>
  </conditionalFormatting>
  <conditionalFormatting sqref="B122:F122">
    <cfRule type="expression" dxfId="367" priority="51">
      <formula>$G$122=$F$122</formula>
    </cfRule>
  </conditionalFormatting>
  <conditionalFormatting sqref="B133:F133">
    <cfRule type="expression" dxfId="366" priority="47">
      <formula>$G$133=$F$133</formula>
    </cfRule>
  </conditionalFormatting>
  <conditionalFormatting sqref="B145:F145">
    <cfRule type="expression" dxfId="365" priority="23">
      <formula>$G$145=$F$145</formula>
    </cfRule>
  </conditionalFormatting>
  <conditionalFormatting sqref="B146:F146">
    <cfRule type="expression" dxfId="364" priority="22">
      <formula>$G$146=$F$146</formula>
    </cfRule>
  </conditionalFormatting>
  <conditionalFormatting sqref="B157:F157">
    <cfRule type="expression" dxfId="363" priority="19">
      <formula>$G$157=$F$157</formula>
    </cfRule>
  </conditionalFormatting>
  <conditionalFormatting sqref="B160:F160">
    <cfRule type="expression" dxfId="362" priority="16">
      <formula>$G$160=$F$160</formula>
    </cfRule>
  </conditionalFormatting>
  <conditionalFormatting sqref="C15 D16:F16">
    <cfRule type="expression" dxfId="361" priority="88">
      <formula>$G$16=$F$16</formula>
    </cfRule>
  </conditionalFormatting>
  <conditionalFormatting sqref="C28 D29:F29">
    <cfRule type="expression" dxfId="360" priority="80">
      <formula>$G$29=$F$29</formula>
    </cfRule>
  </conditionalFormatting>
  <conditionalFormatting sqref="C72 D73:F73">
    <cfRule type="expression" dxfId="359" priority="65">
      <formula>$G$73=$F$73</formula>
    </cfRule>
  </conditionalFormatting>
  <conditionalFormatting sqref="C213">
    <cfRule type="expression" dxfId="358" priority="3">
      <formula>$L212&lt;1</formula>
    </cfRule>
    <cfRule type="expression" dxfId="357" priority="1">
      <formula>$L212&gt;1</formula>
    </cfRule>
  </conditionalFormatting>
  <conditionalFormatting sqref="C15:F15">
    <cfRule type="expression" dxfId="356" priority="89">
      <formula>$G$15=$F$15</formula>
    </cfRule>
  </conditionalFormatting>
  <conditionalFormatting sqref="C17:F17">
    <cfRule type="expression" dxfId="355" priority="87">
      <formula>$G$17=$F$17</formula>
    </cfRule>
  </conditionalFormatting>
  <conditionalFormatting sqref="C28:F28">
    <cfRule type="expression" dxfId="354" priority="81">
      <formula>$G$28=$F$28</formula>
    </cfRule>
  </conditionalFormatting>
  <conditionalFormatting sqref="C30:F30">
    <cfRule type="expression" dxfId="353" priority="79">
      <formula>$G$30=$F$30</formula>
    </cfRule>
  </conditionalFormatting>
  <conditionalFormatting sqref="C41:F41">
    <cfRule type="expression" dxfId="352" priority="75">
      <formula>$G$41=$F$41</formula>
    </cfRule>
  </conditionalFormatting>
  <conditionalFormatting sqref="C50:F50">
    <cfRule type="expression" dxfId="351" priority="73">
      <formula>$G$50=$F$50</formula>
    </cfRule>
  </conditionalFormatting>
  <conditionalFormatting sqref="C51:F51">
    <cfRule type="expression" dxfId="350" priority="72">
      <formula>$G$51=$F$51</formula>
    </cfRule>
  </conditionalFormatting>
  <conditionalFormatting sqref="C52:F52">
    <cfRule type="expression" dxfId="349" priority="71">
      <formula>$G$52=$F$52</formula>
    </cfRule>
  </conditionalFormatting>
  <conditionalFormatting sqref="C61:F61">
    <cfRule type="expression" dxfId="348" priority="69">
      <formula>$G$61=$F$61</formula>
    </cfRule>
  </conditionalFormatting>
  <conditionalFormatting sqref="C62:F62">
    <cfRule type="expression" dxfId="347" priority="68">
      <formula>$G$62=$F$62</formula>
    </cfRule>
  </conditionalFormatting>
  <conditionalFormatting sqref="C63:F63">
    <cfRule type="expression" dxfId="346" priority="67">
      <formula>$G$63=$F$63</formula>
    </cfRule>
  </conditionalFormatting>
  <conditionalFormatting sqref="C72:F72">
    <cfRule type="expression" dxfId="345" priority="66">
      <formula>$G$72=$F$72</formula>
    </cfRule>
  </conditionalFormatting>
  <conditionalFormatting sqref="C74:F74">
    <cfRule type="expression" dxfId="344" priority="64">
      <formula>$G$74=$F$74</formula>
    </cfRule>
  </conditionalFormatting>
  <conditionalFormatting sqref="C84:F84">
    <cfRule type="expression" dxfId="343" priority="62">
      <formula>$G$84=$F$84</formula>
    </cfRule>
  </conditionalFormatting>
  <conditionalFormatting sqref="C85:F85">
    <cfRule type="expression" dxfId="342" priority="61">
      <formula>$G$85=$F$85</formula>
    </cfRule>
  </conditionalFormatting>
  <conditionalFormatting sqref="C86:F88">
    <cfRule type="expression" dxfId="341" priority="60">
      <formula>$G$86=$F$86</formula>
    </cfRule>
  </conditionalFormatting>
  <conditionalFormatting sqref="C97:F97">
    <cfRule type="expression" dxfId="340" priority="58">
      <formula>$G$97=$F$97</formula>
    </cfRule>
  </conditionalFormatting>
  <conditionalFormatting sqref="C98:F98">
    <cfRule type="expression" dxfId="339" priority="57">
      <formula>$G$98=$F$98</formula>
    </cfRule>
  </conditionalFormatting>
  <conditionalFormatting sqref="C99:F101">
    <cfRule type="expression" dxfId="338" priority="56">
      <formula>$G$99=$F$99</formula>
    </cfRule>
  </conditionalFormatting>
  <conditionalFormatting sqref="C110:F110">
    <cfRule type="expression" dxfId="337" priority="54">
      <formula>$G$110=$F$110</formula>
    </cfRule>
  </conditionalFormatting>
  <conditionalFormatting sqref="C111:F111">
    <cfRule type="expression" dxfId="336" priority="53">
      <formula>$G$111=$F$111</formula>
    </cfRule>
  </conditionalFormatting>
  <conditionalFormatting sqref="C112:F114">
    <cfRule type="expression" dxfId="335" priority="52">
      <formula>$G$112=$F$112</formula>
    </cfRule>
  </conditionalFormatting>
  <conditionalFormatting sqref="D66">
    <cfRule type="expression" dxfId="334" priority="40">
      <formula>$G$134=$F$134</formula>
    </cfRule>
  </conditionalFormatting>
  <conditionalFormatting sqref="D77">
    <cfRule type="expression" dxfId="333" priority="41">
      <formula>$G$134=$F$134</formula>
    </cfRule>
  </conditionalFormatting>
  <conditionalFormatting sqref="D97">
    <cfRule type="expression" dxfId="332" priority="42">
      <formula>$G$134=$F$134</formula>
    </cfRule>
  </conditionalFormatting>
  <conditionalFormatting sqref="D170 E171:F171">
    <cfRule type="expression" dxfId="331" priority="12">
      <formula>$G$171=$F$171</formula>
    </cfRule>
  </conditionalFormatting>
  <conditionalFormatting sqref="D176 E177:F177">
    <cfRule type="expression" dxfId="330" priority="9">
      <formula>$G$177=$F$177</formula>
    </cfRule>
  </conditionalFormatting>
  <conditionalFormatting sqref="D176 E178:F178">
    <cfRule type="expression" dxfId="329" priority="8">
      <formula>$G$178=$F$178</formula>
    </cfRule>
  </conditionalFormatting>
  <conditionalFormatting sqref="D147:E148 B148:C148 F148">
    <cfRule type="expression" dxfId="328" priority="20">
      <formula>$G$148=$F$148</formula>
    </cfRule>
  </conditionalFormatting>
  <conditionalFormatting sqref="D123:F123">
    <cfRule type="expression" dxfId="327" priority="50">
      <formula>$G$123=$F$123</formula>
    </cfRule>
  </conditionalFormatting>
  <conditionalFormatting sqref="D124:F124">
    <cfRule type="expression" dxfId="326" priority="49">
      <formula>$G$124=$F$124</formula>
    </cfRule>
  </conditionalFormatting>
  <conditionalFormatting sqref="D125:F125">
    <cfRule type="expression" dxfId="325" priority="48">
      <formula>$G$125=$F$125</formula>
    </cfRule>
  </conditionalFormatting>
  <conditionalFormatting sqref="D134:F134">
    <cfRule type="expression" dxfId="324" priority="46">
      <formula>$G$134=$F$134</formula>
    </cfRule>
  </conditionalFormatting>
  <conditionalFormatting sqref="D135:F135">
    <cfRule type="expression" dxfId="323" priority="45">
      <formula>$G$135=$F$135</formula>
    </cfRule>
  </conditionalFormatting>
  <conditionalFormatting sqref="D136:F136">
    <cfRule type="expression" dxfId="322" priority="44">
      <formula>$G$136=$F$136</formula>
    </cfRule>
  </conditionalFormatting>
  <conditionalFormatting sqref="D165:F165">
    <cfRule type="expression" dxfId="321" priority="15">
      <formula>$G$165=$F$165</formula>
    </cfRule>
  </conditionalFormatting>
  <conditionalFormatting sqref="D169:F169">
    <cfRule type="expression" dxfId="320" priority="14">
      <formula>$G$169=$F$169</formula>
    </cfRule>
  </conditionalFormatting>
  <conditionalFormatting sqref="D170:F170">
    <cfRule type="expression" dxfId="319" priority="13">
      <formula>$G$170=$F$170</formula>
    </cfRule>
  </conditionalFormatting>
  <conditionalFormatting sqref="D175:F175">
    <cfRule type="expression" dxfId="318" priority="11">
      <formula>$G$175=$F$175</formula>
    </cfRule>
  </conditionalFormatting>
  <conditionalFormatting sqref="D176:F176">
    <cfRule type="expression" dxfId="317" priority="10">
      <formula>$G$176=$F$176</formula>
    </cfRule>
  </conditionalFormatting>
  <conditionalFormatting sqref="D179:F179">
    <cfRule type="expression" dxfId="316" priority="7">
      <formula>$G$179=$F$179</formula>
    </cfRule>
  </conditionalFormatting>
  <conditionalFormatting sqref="E39 C40:D40 F40">
    <cfRule type="expression" dxfId="315" priority="76">
      <formula>$G$40=$F$40</formula>
    </cfRule>
  </conditionalFormatting>
  <conditionalFormatting sqref="E212 G212">
    <cfRule type="expression" dxfId="314" priority="4">
      <formula>$L212&gt;1</formula>
    </cfRule>
    <cfRule type="expression" dxfId="313" priority="2">
      <formula>$L212&lt;1</formula>
    </cfRule>
  </conditionalFormatting>
  <conditionalFormatting sqref="F49">
    <cfRule type="expression" dxfId="312" priority="74">
      <formula>$G$49=$F$49</formula>
    </cfRule>
  </conditionalFormatting>
  <conditionalFormatting sqref="G188">
    <cfRule type="expression" dxfId="311" priority="86">
      <formula>$G$188&gt;11</formula>
    </cfRule>
  </conditionalFormatting>
  <conditionalFormatting sqref="G188:G189">
    <cfRule type="expression" dxfId="310" priority="83">
      <formula>$G$188&lt;5</formula>
    </cfRule>
  </conditionalFormatting>
  <conditionalFormatting sqref="M188:M189">
    <cfRule type="expression" dxfId="309" priority="85">
      <formula>$H$17&gt;150</formula>
    </cfRule>
  </conditionalFormatting>
  <hyperlinks>
    <hyperlink ref="B237" location="'TABLE DES MATIERES'!A1" display="Retour à l'index" xr:uid="{C5077623-8771-471A-90A6-C2E2CFB3E501}"/>
    <hyperlink ref="B6" location="'TABLE DES MATIERES'!A1" display="Retour à l'index" xr:uid="{1B2FBE9E-257C-4D75-AAEA-907D3AE2FFCD}"/>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9240E-790C-4FE2-A688-FA3D64697B21}">
  <sheetPr codeName="Feuil36"/>
  <dimension ref="A1:AC109"/>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58" spans="4:13" ht="15.95" customHeight="1" x14ac:dyDescent="0.3">
      <c r="D58" s="30"/>
      <c r="E58" s="198" t="s">
        <v>107</v>
      </c>
      <c r="F58" s="198"/>
      <c r="G58" s="191">
        <v>5</v>
      </c>
      <c r="H58" s="22"/>
      <c r="I58" s="22"/>
      <c r="J58" s="22"/>
      <c r="K58" s="22"/>
      <c r="L58">
        <f>SUM(G1:G57)</f>
        <v>0</v>
      </c>
      <c r="M58" s="192">
        <f>IF(G58="","",150-((G58-5)*25))</f>
        <v>150</v>
      </c>
    </row>
    <row r="59" spans="4:13" ht="18.75" x14ac:dyDescent="0.3">
      <c r="D59" s="30"/>
      <c r="E59" s="198"/>
      <c r="F59" s="198"/>
      <c r="G59" s="191"/>
      <c r="H59" s="22"/>
      <c r="I59" s="22"/>
      <c r="J59" s="22"/>
      <c r="K59" s="22"/>
      <c r="L59" s="22"/>
      <c r="M59" s="192"/>
    </row>
    <row r="60" spans="4:13" ht="18.75" x14ac:dyDescent="0.3">
      <c r="D60" s="30"/>
      <c r="E60" s="30"/>
      <c r="F60" s="30"/>
    </row>
    <row r="61" spans="4:13" ht="24.6" customHeight="1" x14ac:dyDescent="0.35">
      <c r="D61" s="199" t="s">
        <v>108</v>
      </c>
      <c r="E61" s="199"/>
      <c r="F61" s="30"/>
      <c r="G61" s="73">
        <v>4</v>
      </c>
      <c r="M61">
        <f>VLOOKUP(G61,Tableau14612[],3)</f>
        <v>0.02</v>
      </c>
    </row>
    <row r="62" spans="4:13" x14ac:dyDescent="0.25">
      <c r="E62" s="12"/>
    </row>
    <row r="63" spans="4:13" x14ac:dyDescent="0.25">
      <c r="E63" s="14"/>
      <c r="F63" s="15"/>
      <c r="G63" s="15"/>
    </row>
    <row r="64" spans="4:13" x14ac:dyDescent="0.25">
      <c r="E64" s="14"/>
      <c r="F64" s="15"/>
      <c r="G64" s="15"/>
    </row>
    <row r="65" spans="4:22" ht="18.75" x14ac:dyDescent="0.3">
      <c r="E65" s="23" t="s">
        <v>109</v>
      </c>
      <c r="F65" s="24"/>
      <c r="G65" s="25">
        <v>880</v>
      </c>
      <c r="T65" t="s">
        <v>110</v>
      </c>
      <c r="U65" t="s">
        <v>111</v>
      </c>
      <c r="V65" t="s">
        <v>127</v>
      </c>
    </row>
    <row r="66" spans="4:22" ht="19.5" thickBot="1" x14ac:dyDescent="0.35">
      <c r="E66" s="23" t="s">
        <v>136</v>
      </c>
      <c r="F66" s="24"/>
      <c r="G66" s="25">
        <f>PtCongPay</f>
        <v>150</v>
      </c>
      <c r="T66" s="16">
        <v>0</v>
      </c>
      <c r="U66" s="17">
        <v>0</v>
      </c>
      <c r="V66" s="21">
        <v>0</v>
      </c>
    </row>
    <row r="67" spans="4:22" ht="19.5" thickBot="1" x14ac:dyDescent="0.35">
      <c r="E67" s="23" t="s">
        <v>137</v>
      </c>
      <c r="F67" s="24"/>
      <c r="G67" s="26">
        <f>(INDICcatég+PtCongPay)*PourcentCPay</f>
        <v>20.6</v>
      </c>
      <c r="T67" s="18">
        <v>1</v>
      </c>
      <c r="U67" s="19">
        <v>0.01</v>
      </c>
      <c r="V67" s="21">
        <v>0.01</v>
      </c>
    </row>
    <row r="68" spans="4:22" ht="19.5" thickBot="1" x14ac:dyDescent="0.35">
      <c r="E68" s="23" t="s">
        <v>138</v>
      </c>
      <c r="F68" s="24"/>
      <c r="G68" s="25">
        <f>PointAutreCClassant</f>
        <v>0</v>
      </c>
      <c r="T68" s="16">
        <v>2</v>
      </c>
      <c r="U68" s="19">
        <v>0.01</v>
      </c>
      <c r="V68" s="21">
        <v>0.01</v>
      </c>
    </row>
    <row r="69" spans="4:22" ht="39" thickBot="1" x14ac:dyDescent="0.4">
      <c r="E69" s="33" t="s">
        <v>129</v>
      </c>
      <c r="F69" s="15"/>
      <c r="G69" s="73"/>
      <c r="T69" s="18">
        <v>3</v>
      </c>
      <c r="U69" s="19">
        <v>0.02</v>
      </c>
      <c r="V69" s="21">
        <v>0.01</v>
      </c>
    </row>
    <row r="70" spans="4:22" ht="16.5" thickBot="1" x14ac:dyDescent="0.3">
      <c r="E70" s="14"/>
      <c r="F70" s="15"/>
      <c r="G70" s="15"/>
      <c r="T70" s="16">
        <v>4</v>
      </c>
      <c r="U70" s="19">
        <v>0.02</v>
      </c>
      <c r="V70" s="21">
        <v>0.02</v>
      </c>
    </row>
    <row r="71" spans="4:22" ht="24" thickBot="1" x14ac:dyDescent="0.4">
      <c r="E71" s="200" t="s">
        <v>112</v>
      </c>
      <c r="F71" s="200"/>
      <c r="G71" s="29">
        <f>INDICcatég+PointCPay+PointAutreCClassant+PointAnciennete+PointBONIFICATION</f>
        <v>1050.5999999999999</v>
      </c>
      <c r="T71" s="18">
        <v>5</v>
      </c>
      <c r="U71" s="19">
        <v>0.03</v>
      </c>
      <c r="V71" s="21">
        <v>0.02</v>
      </c>
    </row>
    <row r="72" spans="4:22" ht="16.5" thickBot="1" x14ac:dyDescent="0.3">
      <c r="E72" s="14"/>
      <c r="F72" s="15"/>
      <c r="G72" s="15"/>
      <c r="T72" s="16">
        <v>6</v>
      </c>
      <c r="U72" s="19">
        <v>0.03</v>
      </c>
      <c r="V72" s="21">
        <v>0.02</v>
      </c>
    </row>
    <row r="73" spans="4:22" ht="33.950000000000003" customHeight="1" thickBot="1" x14ac:dyDescent="0.3">
      <c r="E73" s="201" t="s">
        <v>135</v>
      </c>
      <c r="F73" s="201"/>
      <c r="G73" s="31">
        <v>19.940000000000001</v>
      </c>
      <c r="T73" s="18">
        <v>7</v>
      </c>
      <c r="U73" s="19">
        <v>0.04</v>
      </c>
      <c r="V73" s="21">
        <v>0.03</v>
      </c>
    </row>
    <row r="74" spans="4:22" ht="16.5" thickBot="1" x14ac:dyDescent="0.3">
      <c r="E74" s="14"/>
      <c r="F74" s="15"/>
      <c r="G74" s="15"/>
      <c r="T74" s="16">
        <v>8</v>
      </c>
      <c r="U74" s="19">
        <v>0.04</v>
      </c>
      <c r="V74" s="21">
        <v>0.03</v>
      </c>
    </row>
    <row r="75" spans="4:22" ht="19.5" hidden="1" thickBot="1" x14ac:dyDescent="0.35">
      <c r="E75" s="32" t="s">
        <v>113</v>
      </c>
      <c r="T75" s="18">
        <v>9</v>
      </c>
      <c r="U75" s="19">
        <v>0.05</v>
      </c>
      <c r="V75" s="21">
        <v>0.03</v>
      </c>
    </row>
    <row r="76" spans="4:22" ht="24" hidden="1" thickBot="1" x14ac:dyDescent="0.4">
      <c r="D76" s="202" t="s">
        <v>114</v>
      </c>
      <c r="E76" s="202"/>
      <c r="F76" s="20"/>
      <c r="G76" s="74">
        <v>100</v>
      </c>
      <c r="T76" s="16">
        <v>10</v>
      </c>
      <c r="U76" s="19">
        <v>0.05</v>
      </c>
      <c r="V76" s="21">
        <v>0.04</v>
      </c>
    </row>
    <row r="77" spans="4:22" ht="16.5" thickBot="1" x14ac:dyDescent="0.3">
      <c r="T77" s="18">
        <v>11</v>
      </c>
      <c r="U77" s="19">
        <v>0.06</v>
      </c>
      <c r="V77" s="21">
        <v>0.04</v>
      </c>
    </row>
    <row r="78" spans="4:22" ht="24" thickBot="1" x14ac:dyDescent="0.4">
      <c r="D78" s="195" t="s">
        <v>115</v>
      </c>
      <c r="E78" s="195"/>
      <c r="F78" s="27"/>
      <c r="G78" s="28">
        <f>INDICrému*VALPointCC*MAJORATIONforfaitJour%</f>
        <v>20948.964</v>
      </c>
      <c r="T78" s="16">
        <v>12</v>
      </c>
      <c r="U78" s="19">
        <v>0.06</v>
      </c>
      <c r="V78" s="21">
        <v>0.04</v>
      </c>
    </row>
    <row r="79" spans="4:22" ht="24" thickBot="1" x14ac:dyDescent="0.4">
      <c r="D79" s="195" t="s">
        <v>116</v>
      </c>
      <c r="E79" s="195"/>
      <c r="F79" s="27"/>
      <c r="G79" s="28">
        <f>BrutANNUELtpsPlein/12</f>
        <v>1745.7470000000001</v>
      </c>
      <c r="T79" s="18">
        <v>13</v>
      </c>
      <c r="U79" s="19">
        <v>7.0000000000000007E-2</v>
      </c>
      <c r="V79" s="21">
        <v>0.05</v>
      </c>
    </row>
    <row r="80" spans="4:22" ht="16.5" thickBot="1" x14ac:dyDescent="0.3">
      <c r="T80" s="16">
        <v>14</v>
      </c>
      <c r="U80" s="19">
        <v>7.0000000000000007E-2</v>
      </c>
      <c r="V80" s="21">
        <v>0.05</v>
      </c>
    </row>
    <row r="81" spans="2:22" ht="24" thickBot="1" x14ac:dyDescent="0.4">
      <c r="D81" s="204" t="s">
        <v>130</v>
      </c>
      <c r="E81" s="204"/>
      <c r="G81" s="75">
        <v>0.5</v>
      </c>
      <c r="T81" s="18">
        <v>15</v>
      </c>
      <c r="U81" s="19">
        <v>0.08</v>
      </c>
      <c r="V81" s="21">
        <v>0.05</v>
      </c>
    </row>
    <row r="82" spans="2:22" ht="16.5" thickBot="1" x14ac:dyDescent="0.3">
      <c r="T82" s="16">
        <v>16</v>
      </c>
      <c r="U82" s="19">
        <v>0.08</v>
      </c>
      <c r="V82" s="21">
        <v>0.06</v>
      </c>
    </row>
    <row r="83" spans="2:22" ht="18.95" customHeight="1" thickBot="1" x14ac:dyDescent="0.4">
      <c r="C83" s="205" t="s">
        <v>132</v>
      </c>
      <c r="D83" s="205"/>
      <c r="E83" s="205"/>
      <c r="F83" s="27"/>
      <c r="G83" s="28">
        <f>BrutANNUELtpsPlein*QuotitéTRAVAILtotal</f>
        <v>10474.482</v>
      </c>
      <c r="T83" s="18">
        <v>17</v>
      </c>
      <c r="U83" s="19">
        <v>0.09</v>
      </c>
      <c r="V83" s="21">
        <v>0.06</v>
      </c>
    </row>
    <row r="84" spans="2:22" ht="18.95" customHeight="1" thickBot="1" x14ac:dyDescent="0.4">
      <c r="C84" s="205" t="s">
        <v>133</v>
      </c>
      <c r="D84" s="205"/>
      <c r="E84" s="205"/>
      <c r="F84" s="27"/>
      <c r="G84" s="28">
        <f>BRUTmensuelTPSplein*QuotitéTRAVAIL</f>
        <v>872.87350000000004</v>
      </c>
      <c r="T84" s="16">
        <v>18</v>
      </c>
      <c r="U84" s="19">
        <v>0.09</v>
      </c>
      <c r="V84" s="21">
        <v>0.06</v>
      </c>
    </row>
    <row r="85" spans="2:22" ht="16.5" thickBot="1" x14ac:dyDescent="0.3">
      <c r="T85" s="18">
        <v>19</v>
      </c>
      <c r="U85" s="19">
        <v>0.1</v>
      </c>
      <c r="V85" s="21">
        <v>7.0000000000000007E-2</v>
      </c>
    </row>
    <row r="86" spans="2:22" ht="24" thickBot="1" x14ac:dyDescent="0.4">
      <c r="D86" s="206" t="s">
        <v>131</v>
      </c>
      <c r="E86" s="206"/>
      <c r="G86" s="75">
        <v>0.33</v>
      </c>
      <c r="T86" s="16">
        <v>20</v>
      </c>
      <c r="U86" s="17">
        <v>0.1</v>
      </c>
      <c r="V86" s="21">
        <v>7.0000000000000007E-2</v>
      </c>
    </row>
    <row r="87" spans="2:22" ht="16.5" thickBot="1" x14ac:dyDescent="0.3">
      <c r="T87" s="18">
        <v>21</v>
      </c>
      <c r="U87" s="17">
        <v>0.11</v>
      </c>
      <c r="V87" s="21">
        <v>7.0000000000000007E-2</v>
      </c>
    </row>
    <row r="88" spans="2:22" ht="24" thickBot="1" x14ac:dyDescent="0.4">
      <c r="B88" s="205" t="s">
        <v>134</v>
      </c>
      <c r="C88" s="205"/>
      <c r="D88" s="205"/>
      <c r="E88" s="205"/>
      <c r="F88" s="27"/>
      <c r="G88" s="28">
        <f>BRUTannuel1fonction*QuotitéPourCETTEfonction</f>
        <v>3456.57906</v>
      </c>
      <c r="T88" s="16">
        <v>22</v>
      </c>
      <c r="U88" s="17">
        <v>0.11</v>
      </c>
      <c r="V88" s="21">
        <v>0.08</v>
      </c>
    </row>
    <row r="89" spans="2:22" ht="24" thickBot="1" x14ac:dyDescent="0.4">
      <c r="B89" s="205" t="s">
        <v>134</v>
      </c>
      <c r="C89" s="205"/>
      <c r="D89" s="205"/>
      <c r="E89" s="205"/>
      <c r="F89" s="27"/>
      <c r="G89" s="28">
        <f>BrutMENSUEL*QuotitéPourCETTEfonction</f>
        <v>288.04825500000004</v>
      </c>
      <c r="T89" s="18">
        <v>23</v>
      </c>
      <c r="U89" s="17">
        <v>0.12</v>
      </c>
      <c r="V89" s="21">
        <v>0.08</v>
      </c>
    </row>
    <row r="90" spans="2:22" ht="16.5" thickBot="1" x14ac:dyDescent="0.3">
      <c r="T90" s="16">
        <v>24</v>
      </c>
      <c r="U90" s="17">
        <v>0.12</v>
      </c>
      <c r="V90" s="21">
        <v>0.08</v>
      </c>
    </row>
    <row r="91" spans="2:22" ht="14.45" customHeight="1" thickBot="1" x14ac:dyDescent="0.3">
      <c r="B91" s="77" t="s">
        <v>266</v>
      </c>
      <c r="C91" s="203" t="s">
        <v>117</v>
      </c>
      <c r="D91" s="203"/>
      <c r="E91" s="203"/>
      <c r="F91" s="203"/>
      <c r="G91" s="203"/>
      <c r="T91" s="18">
        <v>25</v>
      </c>
      <c r="U91" s="17">
        <v>0.13</v>
      </c>
      <c r="V91" s="21">
        <v>0.09</v>
      </c>
    </row>
    <row r="92" spans="2:22" ht="19.5" thickBot="1" x14ac:dyDescent="0.35">
      <c r="E92" s="143" t="s">
        <v>348</v>
      </c>
      <c r="F92" s="143"/>
      <c r="G92" s="143"/>
      <c r="T92" s="16">
        <v>26</v>
      </c>
      <c r="U92" s="17">
        <v>0.13</v>
      </c>
      <c r="V92" s="21">
        <v>0.09</v>
      </c>
    </row>
    <row r="93" spans="2:22" ht="16.5" thickBot="1" x14ac:dyDescent="0.3">
      <c r="T93" s="18">
        <v>27</v>
      </c>
      <c r="U93" s="17">
        <v>0.14000000000000001</v>
      </c>
      <c r="V93" s="21">
        <v>0.09</v>
      </c>
    </row>
    <row r="94" spans="2:22" ht="16.5" thickBot="1" x14ac:dyDescent="0.3">
      <c r="T94" s="16">
        <v>28</v>
      </c>
      <c r="U94" s="17">
        <v>0.14000000000000001</v>
      </c>
      <c r="V94" s="21">
        <v>0.1</v>
      </c>
    </row>
    <row r="95" spans="2:22" ht="16.5" thickBot="1" x14ac:dyDescent="0.3">
      <c r="T95" s="18">
        <v>29</v>
      </c>
      <c r="U95" s="17">
        <v>0.15</v>
      </c>
      <c r="V95" s="21">
        <v>0.1</v>
      </c>
    </row>
    <row r="96" spans="2:22" ht="16.5" thickBot="1" x14ac:dyDescent="0.3">
      <c r="T96" s="16">
        <v>30</v>
      </c>
      <c r="U96" s="17">
        <v>0.15</v>
      </c>
      <c r="V96" s="21">
        <v>0.1</v>
      </c>
    </row>
    <row r="97" spans="20:22" ht="16.5" thickBot="1" x14ac:dyDescent="0.3">
      <c r="T97" s="18">
        <v>31</v>
      </c>
      <c r="U97" s="17">
        <v>0.16</v>
      </c>
      <c r="V97" s="21">
        <v>0.11</v>
      </c>
    </row>
    <row r="98" spans="20:22" ht="16.5" thickBot="1" x14ac:dyDescent="0.3">
      <c r="T98" s="16">
        <v>32</v>
      </c>
      <c r="U98" s="17">
        <v>0.16</v>
      </c>
      <c r="V98" s="21">
        <v>0.11</v>
      </c>
    </row>
    <row r="99" spans="20:22" ht="16.5" thickBot="1" x14ac:dyDescent="0.3">
      <c r="T99" s="18">
        <v>33</v>
      </c>
      <c r="U99" s="17">
        <v>0.17</v>
      </c>
      <c r="V99" s="21">
        <v>0.11</v>
      </c>
    </row>
    <row r="100" spans="20:22" ht="16.5" thickBot="1" x14ac:dyDescent="0.3">
      <c r="T100" s="16">
        <v>34</v>
      </c>
      <c r="U100" s="17">
        <v>0.17</v>
      </c>
      <c r="V100" s="21">
        <v>0.12</v>
      </c>
    </row>
    <row r="101" spans="20:22" ht="16.5" thickBot="1" x14ac:dyDescent="0.3">
      <c r="T101" s="18">
        <v>35</v>
      </c>
      <c r="U101" s="17">
        <v>0.18</v>
      </c>
      <c r="V101" s="21">
        <v>0.12</v>
      </c>
    </row>
    <row r="102" spans="20:22" ht="16.5" thickBot="1" x14ac:dyDescent="0.3">
      <c r="T102" s="16">
        <v>36</v>
      </c>
      <c r="U102" s="17">
        <v>0.18</v>
      </c>
      <c r="V102" s="21">
        <v>0.12</v>
      </c>
    </row>
    <row r="103" spans="20:22" ht="16.5" thickBot="1" x14ac:dyDescent="0.3">
      <c r="T103" s="18">
        <v>37</v>
      </c>
      <c r="U103" s="17">
        <v>0.19</v>
      </c>
      <c r="V103" s="21">
        <v>0.12</v>
      </c>
    </row>
    <row r="104" spans="20:22" ht="16.5" thickBot="1" x14ac:dyDescent="0.3">
      <c r="T104" s="16">
        <v>38</v>
      </c>
      <c r="U104" s="17">
        <v>0.19</v>
      </c>
      <c r="V104" s="21">
        <v>0.12</v>
      </c>
    </row>
    <row r="105" spans="20:22" ht="16.5" thickBot="1" x14ac:dyDescent="0.3">
      <c r="T105" s="18">
        <v>39</v>
      </c>
      <c r="U105" s="17">
        <v>0.2</v>
      </c>
      <c r="V105" s="21">
        <v>0.12</v>
      </c>
    </row>
    <row r="106" spans="20:22" ht="16.5" thickBot="1" x14ac:dyDescent="0.3">
      <c r="T106" s="16">
        <v>40</v>
      </c>
      <c r="U106" s="17">
        <v>0.2</v>
      </c>
      <c r="V106" s="21">
        <v>0.12</v>
      </c>
    </row>
    <row r="107" spans="20:22" ht="16.5" thickBot="1" x14ac:dyDescent="0.3">
      <c r="T107" s="18">
        <v>41</v>
      </c>
      <c r="U107" s="17">
        <v>0.21</v>
      </c>
      <c r="V107" s="21">
        <v>0.12</v>
      </c>
    </row>
    <row r="108" spans="20:22" ht="16.5" thickBot="1" x14ac:dyDescent="0.3">
      <c r="T108" s="16">
        <v>42</v>
      </c>
      <c r="U108" s="21">
        <v>0.21</v>
      </c>
      <c r="V108" s="21">
        <v>0.12</v>
      </c>
    </row>
    <row r="109" spans="20:22" ht="16.5" thickBot="1" x14ac:dyDescent="0.3">
      <c r="T109" s="18">
        <v>43</v>
      </c>
      <c r="U109" s="17">
        <v>0.22</v>
      </c>
      <c r="V109" s="17">
        <v>0.12</v>
      </c>
    </row>
  </sheetData>
  <mergeCells count="48">
    <mergeCell ref="E92:G92"/>
    <mergeCell ref="B89:E89"/>
    <mergeCell ref="C91:G91"/>
    <mergeCell ref="D78:E78"/>
    <mergeCell ref="D79:E79"/>
    <mergeCell ref="D81:E81"/>
    <mergeCell ref="C83:E83"/>
    <mergeCell ref="C84:E84"/>
    <mergeCell ref="D86:E86"/>
    <mergeCell ref="M58:M59"/>
    <mergeCell ref="D61:E61"/>
    <mergeCell ref="E71:F71"/>
    <mergeCell ref="E73:F73"/>
    <mergeCell ref="B88:E88"/>
    <mergeCell ref="D76:E76"/>
    <mergeCell ref="E58:F59"/>
    <mergeCell ref="F45:F47"/>
    <mergeCell ref="G45:G47"/>
    <mergeCell ref="H45:H47"/>
    <mergeCell ref="G58:G59"/>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308" priority="34">
      <formula>#REF!=#REF!</formula>
    </cfRule>
  </conditionalFormatting>
  <conditionalFormatting sqref="B14">
    <cfRule type="expression" dxfId="307" priority="13">
      <formula>#REF!=#REF!</formula>
    </cfRule>
  </conditionalFormatting>
  <conditionalFormatting sqref="B28">
    <cfRule type="expression" dxfId="306" priority="12">
      <formula>#REF!=#REF!</formula>
    </cfRule>
  </conditionalFormatting>
  <conditionalFormatting sqref="B42">
    <cfRule type="expression" dxfId="305" priority="11">
      <formula>#REF!=#REF!</formula>
    </cfRule>
  </conditionalFormatting>
  <conditionalFormatting sqref="C15 D16:F16">
    <cfRule type="expression" dxfId="304" priority="28">
      <formula>$G$16=$F$16</formula>
    </cfRule>
  </conditionalFormatting>
  <conditionalFormatting sqref="C43 E43:F43">
    <cfRule type="expression" dxfId="303" priority="21">
      <formula>$G$43=$F$43</formula>
    </cfRule>
  </conditionalFormatting>
  <conditionalFormatting sqref="C29:E31">
    <cfRule type="expression" dxfId="302" priority="14">
      <formula>#REF!=#REF!</formula>
    </cfRule>
  </conditionalFormatting>
  <conditionalFormatting sqref="C15:F15">
    <cfRule type="expression" dxfId="301" priority="29">
      <formula>$G$15=$F$15</formula>
    </cfRule>
  </conditionalFormatting>
  <conditionalFormatting sqref="C17:F17">
    <cfRule type="expression" dxfId="300" priority="27">
      <formula>$G$17=$F$17</formula>
    </cfRule>
  </conditionalFormatting>
  <conditionalFormatting sqref="C44:F44">
    <cfRule type="expression" dxfId="299" priority="20">
      <formula>$G$44=$F$44</formula>
    </cfRule>
  </conditionalFormatting>
  <conditionalFormatting sqref="C45:F47">
    <cfRule type="expression" dxfId="298" priority="19">
      <formula>$G$45=$F$45</formula>
    </cfRule>
  </conditionalFormatting>
  <conditionalFormatting sqref="F14">
    <cfRule type="expression" dxfId="297" priority="30">
      <formula>$G$14=$F$14</formula>
    </cfRule>
  </conditionalFormatting>
  <conditionalFormatting sqref="F28">
    <cfRule type="expression" dxfId="296" priority="26">
      <formula>$G$28=$F$28</formula>
    </cfRule>
  </conditionalFormatting>
  <conditionalFormatting sqref="F29">
    <cfRule type="expression" dxfId="295" priority="25">
      <formula>$G$29=$F$29</formula>
    </cfRule>
  </conditionalFormatting>
  <conditionalFormatting sqref="F30">
    <cfRule type="expression" dxfId="294" priority="24">
      <formula>$G$30=$F$30</formula>
    </cfRule>
  </conditionalFormatting>
  <conditionalFormatting sqref="F31">
    <cfRule type="expression" dxfId="293" priority="23">
      <formula>$G$31=$F$31</formula>
    </cfRule>
  </conditionalFormatting>
  <conditionalFormatting sqref="F42">
    <cfRule type="expression" dxfId="292" priority="22">
      <formula>$G$42=$F$42</formula>
    </cfRule>
  </conditionalFormatting>
  <conditionalFormatting sqref="G58">
    <cfRule type="expression" dxfId="291" priority="33">
      <formula>$G$58&gt;11</formula>
    </cfRule>
  </conditionalFormatting>
  <conditionalFormatting sqref="G58:G59">
    <cfRule type="expression" dxfId="290" priority="31">
      <formula>$G$58&lt;5</formula>
    </cfRule>
  </conditionalFormatting>
  <conditionalFormatting sqref="M58:M59">
    <cfRule type="expression" dxfId="289" priority="32">
      <formula>#REF!&gt;150</formula>
    </cfRule>
  </conditionalFormatting>
  <hyperlinks>
    <hyperlink ref="B6" location="INDEX!A1" display="Retour à l'index" xr:uid="{48D71D13-FA9D-485E-A70B-C17A677C774D}"/>
    <hyperlink ref="B91" location="INDEX!A1" display="Retour à l'index" xr:uid="{F56C0867-F92C-4556-9874-A5CBE08477E7}"/>
    <hyperlink ref="E92:G92" location="'INDICE MAJORé'!A1" display="Si c'est le cas, calculez votre indice majoré" xr:uid="{95E76D5F-D374-4DD5-BA7F-6309ACB2AB71}"/>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462D-CAF0-4203-BD08-B45B32C21F54}">
  <sheetPr codeName="Feuil37"/>
  <dimension ref="A1:AC14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8" spans="1:8" x14ac:dyDescent="0.25">
      <c r="A68" s="209" t="s">
        <v>2</v>
      </c>
      <c r="B68" s="193" t="s">
        <v>82</v>
      </c>
      <c r="C68" s="193"/>
      <c r="D68" s="193"/>
      <c r="E68" s="193"/>
      <c r="F68" s="157" t="s">
        <v>32</v>
      </c>
      <c r="G68" s="157"/>
      <c r="H68" s="161" t="s">
        <v>2</v>
      </c>
    </row>
    <row r="69" spans="1:8" x14ac:dyDescent="0.25">
      <c r="A69" s="210"/>
      <c r="B69" s="193"/>
      <c r="C69" s="193"/>
      <c r="D69" s="193"/>
      <c r="E69" s="193"/>
      <c r="F69" s="157"/>
      <c r="G69" s="157"/>
      <c r="H69" s="161"/>
    </row>
    <row r="70" spans="1:8" ht="55.5" customHeight="1" x14ac:dyDescent="0.25">
      <c r="A70" s="210"/>
      <c r="B70" s="194" t="s">
        <v>119</v>
      </c>
      <c r="C70" s="194"/>
      <c r="D70" s="194"/>
      <c r="E70" s="194"/>
      <c r="F70" s="157"/>
      <c r="G70" s="157"/>
      <c r="H70" s="161"/>
    </row>
    <row r="71" spans="1:8" ht="15.75" x14ac:dyDescent="0.25">
      <c r="A71" s="211"/>
      <c r="B71" s="64" t="s">
        <v>83</v>
      </c>
      <c r="C71" s="64" t="s">
        <v>84</v>
      </c>
      <c r="D71" s="64" t="s">
        <v>85</v>
      </c>
      <c r="E71" s="64" t="s">
        <v>86</v>
      </c>
      <c r="F71" s="157"/>
      <c r="G71" s="157"/>
      <c r="H71" s="161"/>
    </row>
    <row r="72" spans="1:8" ht="39" customHeight="1" x14ac:dyDescent="0.25">
      <c r="A72" s="10">
        <v>1</v>
      </c>
      <c r="B72" s="171" t="s">
        <v>173</v>
      </c>
      <c r="C72" s="171"/>
      <c r="D72" s="171"/>
      <c r="E72" s="171"/>
      <c r="F72" s="11">
        <v>15</v>
      </c>
      <c r="G72" s="71"/>
      <c r="H72" s="3">
        <v>1</v>
      </c>
    </row>
    <row r="73" spans="1:8" ht="112.5" x14ac:dyDescent="0.3">
      <c r="A73" s="10">
        <v>2</v>
      </c>
      <c r="B73" s="35" t="s">
        <v>161</v>
      </c>
      <c r="C73" s="35" t="s">
        <v>123</v>
      </c>
      <c r="D73" s="47" t="s">
        <v>87</v>
      </c>
      <c r="E73" s="35" t="s">
        <v>88</v>
      </c>
      <c r="F73" s="11">
        <v>20</v>
      </c>
      <c r="G73" s="71"/>
      <c r="H73" s="3">
        <v>2</v>
      </c>
    </row>
    <row r="74" spans="1:8" ht="93.75" x14ac:dyDescent="0.25">
      <c r="A74" s="10">
        <v>3</v>
      </c>
      <c r="B74" s="35" t="s">
        <v>162</v>
      </c>
      <c r="C74" s="46" t="s">
        <v>124</v>
      </c>
      <c r="D74" s="207" t="s">
        <v>89</v>
      </c>
      <c r="E74" s="207" t="s">
        <v>90</v>
      </c>
      <c r="F74" s="11">
        <v>35</v>
      </c>
      <c r="G74" s="71"/>
      <c r="H74" s="3">
        <v>3</v>
      </c>
    </row>
    <row r="75" spans="1:8" ht="75" x14ac:dyDescent="0.25">
      <c r="A75" s="10">
        <v>4</v>
      </c>
      <c r="B75" s="35" t="s">
        <v>163</v>
      </c>
      <c r="C75" s="35" t="s">
        <v>164</v>
      </c>
      <c r="D75" s="207"/>
      <c r="E75" s="207"/>
      <c r="F75" s="11">
        <v>100</v>
      </c>
      <c r="G75" s="71"/>
      <c r="H75" s="3">
        <v>4</v>
      </c>
    </row>
    <row r="82" spans="2:13" ht="75" x14ac:dyDescent="0.3">
      <c r="B82" s="196" t="s">
        <v>102</v>
      </c>
      <c r="C82" s="196"/>
      <c r="D82" s="196"/>
      <c r="E82" s="196"/>
      <c r="F82" s="196"/>
      <c r="G82" s="68" t="s">
        <v>99</v>
      </c>
    </row>
    <row r="83" spans="2:13" ht="37.5" x14ac:dyDescent="0.25">
      <c r="D83" s="45" t="s">
        <v>100</v>
      </c>
      <c r="E83" s="45" t="s">
        <v>101</v>
      </c>
      <c r="F83" s="66">
        <v>30</v>
      </c>
      <c r="G83" s="71"/>
    </row>
    <row r="84" spans="2:13" ht="37.5" x14ac:dyDescent="0.25">
      <c r="D84" s="208" t="s">
        <v>103</v>
      </c>
      <c r="E84" s="45" t="s">
        <v>168</v>
      </c>
      <c r="F84" s="66">
        <v>50</v>
      </c>
      <c r="G84" s="71"/>
    </row>
    <row r="85" spans="2:13" ht="37.5" x14ac:dyDescent="0.25">
      <c r="D85" s="208"/>
      <c r="E85" s="45" t="s">
        <v>169</v>
      </c>
      <c r="F85" s="66">
        <v>80</v>
      </c>
      <c r="G85" s="71"/>
    </row>
    <row r="91" spans="2:13" ht="15.95" customHeight="1" x14ac:dyDescent="0.3">
      <c r="D91" s="30"/>
      <c r="E91" s="198" t="s">
        <v>107</v>
      </c>
      <c r="F91" s="198"/>
      <c r="G91" s="191">
        <v>5</v>
      </c>
      <c r="H91" s="22"/>
      <c r="I91" s="22"/>
      <c r="J91" s="22"/>
      <c r="K91" s="22"/>
      <c r="L91">
        <f>SUM(G1:G90)</f>
        <v>0</v>
      </c>
      <c r="M91" s="192">
        <f>IF(G91="","",150-((G91-5)*25))</f>
        <v>150</v>
      </c>
    </row>
    <row r="92" spans="2:13" ht="18.75" x14ac:dyDescent="0.3">
      <c r="D92" s="30"/>
      <c r="E92" s="198"/>
      <c r="F92" s="198"/>
      <c r="G92" s="191"/>
      <c r="H92" s="22"/>
      <c r="I92" s="22"/>
      <c r="J92" s="22"/>
      <c r="K92" s="22"/>
      <c r="L92" s="22"/>
      <c r="M92" s="192"/>
    </row>
    <row r="93" spans="2:13" ht="18.75" x14ac:dyDescent="0.3">
      <c r="D93" s="30"/>
      <c r="E93" s="30"/>
      <c r="F93" s="30"/>
    </row>
    <row r="94" spans="2:13" ht="24.6" customHeight="1" x14ac:dyDescent="0.35">
      <c r="D94" s="199" t="s">
        <v>108</v>
      </c>
      <c r="E94" s="199"/>
      <c r="F94" s="30"/>
      <c r="G94" s="73">
        <v>4</v>
      </c>
      <c r="M94">
        <f>VLOOKUP(G94,Tableau14617[],3)</f>
        <v>0.02</v>
      </c>
    </row>
    <row r="95" spans="2:13" x14ac:dyDescent="0.25">
      <c r="E95" s="12"/>
    </row>
    <row r="96" spans="2:13" x14ac:dyDescent="0.25">
      <c r="E96" s="14"/>
      <c r="F96" s="15"/>
      <c r="G96" s="15"/>
    </row>
    <row r="97" spans="4:22" x14ac:dyDescent="0.25">
      <c r="E97" s="14"/>
      <c r="F97" s="15"/>
      <c r="G97" s="15"/>
    </row>
    <row r="98" spans="4:22" ht="18.75" x14ac:dyDescent="0.3">
      <c r="E98" s="23" t="s">
        <v>109</v>
      </c>
      <c r="F98" s="24"/>
      <c r="G98" s="25">
        <v>880</v>
      </c>
      <c r="T98" t="s">
        <v>110</v>
      </c>
      <c r="U98" t="s">
        <v>111</v>
      </c>
      <c r="V98" t="s">
        <v>127</v>
      </c>
    </row>
    <row r="99" spans="4:22" ht="19.5" thickBot="1" x14ac:dyDescent="0.35">
      <c r="E99" s="23" t="s">
        <v>136</v>
      </c>
      <c r="F99" s="24"/>
      <c r="G99" s="25">
        <f>PtCongPay</f>
        <v>150</v>
      </c>
      <c r="T99" s="16">
        <v>0</v>
      </c>
      <c r="U99" s="17">
        <v>0</v>
      </c>
      <c r="V99" s="21">
        <v>0</v>
      </c>
    </row>
    <row r="100" spans="4:22" ht="19.5" thickBot="1" x14ac:dyDescent="0.35">
      <c r="E100" s="23" t="s">
        <v>137</v>
      </c>
      <c r="F100" s="24"/>
      <c r="G100" s="26">
        <f>(INDICcatég+PtCongPay)*PourcentCPay</f>
        <v>20.6</v>
      </c>
      <c r="T100" s="18">
        <v>1</v>
      </c>
      <c r="U100" s="19">
        <v>0.01</v>
      </c>
      <c r="V100" s="21">
        <v>0.01</v>
      </c>
    </row>
    <row r="101" spans="4:22" ht="19.5" thickBot="1" x14ac:dyDescent="0.35">
      <c r="E101" s="23" t="s">
        <v>138</v>
      </c>
      <c r="F101" s="24"/>
      <c r="G101" s="25">
        <f>PointAutreCClassant</f>
        <v>0</v>
      </c>
      <c r="T101" s="16">
        <v>2</v>
      </c>
      <c r="U101" s="19">
        <v>0.01</v>
      </c>
      <c r="V101" s="21">
        <v>0.01</v>
      </c>
    </row>
    <row r="102" spans="4:22" ht="39" thickBot="1" x14ac:dyDescent="0.4">
      <c r="E102" s="33" t="s">
        <v>129</v>
      </c>
      <c r="F102" s="15"/>
      <c r="G102" s="73"/>
      <c r="T102" s="18">
        <v>3</v>
      </c>
      <c r="U102" s="19">
        <v>0.02</v>
      </c>
      <c r="V102" s="21">
        <v>0.01</v>
      </c>
    </row>
    <row r="103" spans="4:22" ht="16.5" thickBot="1" x14ac:dyDescent="0.3">
      <c r="E103" s="14"/>
      <c r="F103" s="15"/>
      <c r="G103" s="15"/>
      <c r="T103" s="16">
        <v>4</v>
      </c>
      <c r="U103" s="19">
        <v>0.02</v>
      </c>
      <c r="V103" s="21">
        <v>0.02</v>
      </c>
    </row>
    <row r="104" spans="4:22" ht="24" thickBot="1" x14ac:dyDescent="0.4">
      <c r="E104" s="200" t="s">
        <v>112</v>
      </c>
      <c r="F104" s="200"/>
      <c r="G104" s="29">
        <f>INDICcatég+PointCPay+PointAutreCClassant+PointAnciennete+PointBONIFICATION</f>
        <v>1050.5999999999999</v>
      </c>
      <c r="T104" s="18">
        <v>5</v>
      </c>
      <c r="U104" s="19">
        <v>0.03</v>
      </c>
      <c r="V104" s="21">
        <v>0.02</v>
      </c>
    </row>
    <row r="105" spans="4:22" ht="16.5" thickBot="1" x14ac:dyDescent="0.3">
      <c r="E105" s="14"/>
      <c r="F105" s="15"/>
      <c r="G105" s="15"/>
      <c r="T105" s="16">
        <v>6</v>
      </c>
      <c r="U105" s="19">
        <v>0.03</v>
      </c>
      <c r="V105" s="21">
        <v>0.02</v>
      </c>
    </row>
    <row r="106" spans="4:22" ht="33.950000000000003" customHeight="1" thickBot="1" x14ac:dyDescent="0.3">
      <c r="E106" s="201" t="s">
        <v>135</v>
      </c>
      <c r="F106" s="201"/>
      <c r="G106" s="31">
        <v>19.940000000000001</v>
      </c>
      <c r="T106" s="18">
        <v>7</v>
      </c>
      <c r="U106" s="19">
        <v>0.04</v>
      </c>
      <c r="V106" s="21">
        <v>0.03</v>
      </c>
    </row>
    <row r="107" spans="4:22" ht="16.5" thickBot="1" x14ac:dyDescent="0.3">
      <c r="E107" s="14"/>
      <c r="F107" s="15"/>
      <c r="G107" s="15"/>
      <c r="T107" s="16">
        <v>8</v>
      </c>
      <c r="U107" s="19">
        <v>0.04</v>
      </c>
      <c r="V107" s="21">
        <v>0.03</v>
      </c>
    </row>
    <row r="108" spans="4:22" ht="19.5" hidden="1" thickBot="1" x14ac:dyDescent="0.35">
      <c r="E108" s="32" t="s">
        <v>113</v>
      </c>
      <c r="T108" s="18">
        <v>9</v>
      </c>
      <c r="U108" s="19">
        <v>0.05</v>
      </c>
      <c r="V108" s="21">
        <v>0.03</v>
      </c>
    </row>
    <row r="109" spans="4:22" ht="24" hidden="1" thickBot="1" x14ac:dyDescent="0.4">
      <c r="D109" s="202" t="s">
        <v>114</v>
      </c>
      <c r="E109" s="202"/>
      <c r="F109" s="20"/>
      <c r="G109" s="74">
        <v>100</v>
      </c>
      <c r="T109" s="16">
        <v>10</v>
      </c>
      <c r="U109" s="19">
        <v>0.05</v>
      </c>
      <c r="V109" s="21">
        <v>0.04</v>
      </c>
    </row>
    <row r="110" spans="4:22" ht="16.5" thickBot="1" x14ac:dyDescent="0.3">
      <c r="T110" s="18">
        <v>11</v>
      </c>
      <c r="U110" s="19">
        <v>0.06</v>
      </c>
      <c r="V110" s="21">
        <v>0.04</v>
      </c>
    </row>
    <row r="111" spans="4:22" ht="24" thickBot="1" x14ac:dyDescent="0.4">
      <c r="D111" s="195" t="s">
        <v>115</v>
      </c>
      <c r="E111" s="195"/>
      <c r="F111" s="27"/>
      <c r="G111" s="28">
        <f>INDICrému*VALPointCC*MAJORATIONforfaitJour%</f>
        <v>20948.964</v>
      </c>
      <c r="T111" s="16">
        <v>12</v>
      </c>
      <c r="U111" s="19">
        <v>0.06</v>
      </c>
      <c r="V111" s="21">
        <v>0.04</v>
      </c>
    </row>
    <row r="112" spans="4:22" ht="24" thickBot="1" x14ac:dyDescent="0.4">
      <c r="D112" s="195" t="s">
        <v>116</v>
      </c>
      <c r="E112" s="195"/>
      <c r="F112" s="27"/>
      <c r="G112" s="28">
        <f>BrutANNUELtpsPlein/12</f>
        <v>1745.7470000000001</v>
      </c>
      <c r="T112" s="18">
        <v>13</v>
      </c>
      <c r="U112" s="19">
        <v>7.0000000000000007E-2</v>
      </c>
      <c r="V112" s="21">
        <v>0.05</v>
      </c>
    </row>
    <row r="113" spans="2:22" ht="16.5" thickBot="1" x14ac:dyDescent="0.3">
      <c r="T113" s="16">
        <v>14</v>
      </c>
      <c r="U113" s="19">
        <v>7.0000000000000007E-2</v>
      </c>
      <c r="V113" s="21">
        <v>0.05</v>
      </c>
    </row>
    <row r="114" spans="2:22" ht="24" thickBot="1" x14ac:dyDescent="0.4">
      <c r="D114" s="204" t="s">
        <v>130</v>
      </c>
      <c r="E114" s="204"/>
      <c r="G114" s="75">
        <v>0.5</v>
      </c>
      <c r="T114" s="18">
        <v>15</v>
      </c>
      <c r="U114" s="19">
        <v>0.08</v>
      </c>
      <c r="V114" s="21">
        <v>0.05</v>
      </c>
    </row>
    <row r="115" spans="2:22" ht="16.5" thickBot="1" x14ac:dyDescent="0.3">
      <c r="T115" s="16">
        <v>16</v>
      </c>
      <c r="U115" s="19">
        <v>0.08</v>
      </c>
      <c r="V115" s="21">
        <v>0.06</v>
      </c>
    </row>
    <row r="116" spans="2:22" ht="18.95" customHeight="1" thickBot="1" x14ac:dyDescent="0.4">
      <c r="C116" s="205" t="s">
        <v>132</v>
      </c>
      <c r="D116" s="205"/>
      <c r="E116" s="205"/>
      <c r="F116" s="27"/>
      <c r="G116" s="28">
        <f>BrutANNUELtpsPlein*QuotitéTRAVAILtotal</f>
        <v>10474.482</v>
      </c>
      <c r="T116" s="18">
        <v>17</v>
      </c>
      <c r="U116" s="19">
        <v>0.09</v>
      </c>
      <c r="V116" s="21">
        <v>0.06</v>
      </c>
    </row>
    <row r="117" spans="2:22" ht="18.95" customHeight="1" thickBot="1" x14ac:dyDescent="0.4">
      <c r="C117" s="205" t="s">
        <v>133</v>
      </c>
      <c r="D117" s="205"/>
      <c r="E117" s="205"/>
      <c r="F117" s="27"/>
      <c r="G117" s="28">
        <f>BRUTmensuelTPSplein*QuotitéTRAVAIL</f>
        <v>872.87350000000004</v>
      </c>
      <c r="T117" s="16">
        <v>18</v>
      </c>
      <c r="U117" s="19">
        <v>0.09</v>
      </c>
      <c r="V117" s="21">
        <v>0.06</v>
      </c>
    </row>
    <row r="118" spans="2:22" ht="16.5" thickBot="1" x14ac:dyDescent="0.3">
      <c r="T118" s="18">
        <v>19</v>
      </c>
      <c r="U118" s="19">
        <v>0.1</v>
      </c>
      <c r="V118" s="21">
        <v>7.0000000000000007E-2</v>
      </c>
    </row>
    <row r="119" spans="2:22" ht="24" thickBot="1" x14ac:dyDescent="0.4">
      <c r="D119" s="206" t="s">
        <v>131</v>
      </c>
      <c r="E119" s="206"/>
      <c r="G119" s="75">
        <v>0.33</v>
      </c>
      <c r="T119" s="16">
        <v>20</v>
      </c>
      <c r="U119" s="17">
        <v>0.1</v>
      </c>
      <c r="V119" s="21">
        <v>7.0000000000000007E-2</v>
      </c>
    </row>
    <row r="120" spans="2:22" ht="16.5" thickBot="1" x14ac:dyDescent="0.3">
      <c r="T120" s="18">
        <v>21</v>
      </c>
      <c r="U120" s="17">
        <v>0.11</v>
      </c>
      <c r="V120" s="21">
        <v>7.0000000000000007E-2</v>
      </c>
    </row>
    <row r="121" spans="2:22" ht="24" thickBot="1" x14ac:dyDescent="0.4">
      <c r="B121" s="205" t="s">
        <v>134</v>
      </c>
      <c r="C121" s="205"/>
      <c r="D121" s="205"/>
      <c r="E121" s="205"/>
      <c r="F121" s="27"/>
      <c r="G121" s="28">
        <f>BRUTannuel1fonction*QuotitéPourCETTEfonction</f>
        <v>3456.57906</v>
      </c>
      <c r="T121" s="16">
        <v>22</v>
      </c>
      <c r="U121" s="17">
        <v>0.11</v>
      </c>
      <c r="V121" s="21">
        <v>0.08</v>
      </c>
    </row>
    <row r="122" spans="2:22" ht="24" thickBot="1" x14ac:dyDescent="0.4">
      <c r="B122" s="205" t="s">
        <v>134</v>
      </c>
      <c r="C122" s="205"/>
      <c r="D122" s="205"/>
      <c r="E122" s="205"/>
      <c r="F122" s="27"/>
      <c r="G122" s="28">
        <f>BrutMENSUEL*QuotitéPourCETTEfonction</f>
        <v>288.04825500000004</v>
      </c>
      <c r="T122" s="18">
        <v>23</v>
      </c>
      <c r="U122" s="17">
        <v>0.12</v>
      </c>
      <c r="V122" s="21">
        <v>0.08</v>
      </c>
    </row>
    <row r="123" spans="2:22" ht="16.5" thickBot="1" x14ac:dyDescent="0.3">
      <c r="T123" s="16">
        <v>24</v>
      </c>
      <c r="U123" s="17">
        <v>0.12</v>
      </c>
      <c r="V123" s="21">
        <v>0.08</v>
      </c>
    </row>
    <row r="124" spans="2:22" ht="14.45" customHeight="1" thickBot="1" x14ac:dyDescent="0.3">
      <c r="B124" s="77" t="s">
        <v>266</v>
      </c>
      <c r="C124" s="203" t="s">
        <v>117</v>
      </c>
      <c r="D124" s="203"/>
      <c r="E124" s="203"/>
      <c r="F124" s="203"/>
      <c r="G124" s="203"/>
      <c r="T124" s="18">
        <v>25</v>
      </c>
      <c r="U124" s="17">
        <v>0.13</v>
      </c>
      <c r="V124" s="21">
        <v>0.09</v>
      </c>
    </row>
    <row r="125" spans="2:22" ht="19.5" thickBot="1" x14ac:dyDescent="0.35">
      <c r="E125" s="143" t="s">
        <v>348</v>
      </c>
      <c r="F125" s="143"/>
      <c r="G125" s="143"/>
      <c r="T125" s="16">
        <v>26</v>
      </c>
      <c r="U125" s="17">
        <v>0.13</v>
      </c>
      <c r="V125" s="21">
        <v>0.09</v>
      </c>
    </row>
    <row r="126" spans="2:22" ht="16.5" thickBot="1" x14ac:dyDescent="0.3">
      <c r="T126" s="18">
        <v>27</v>
      </c>
      <c r="U126" s="17">
        <v>0.14000000000000001</v>
      </c>
      <c r="V126" s="21">
        <v>0.09</v>
      </c>
    </row>
    <row r="127" spans="2:22" ht="16.5" thickBot="1" x14ac:dyDescent="0.3">
      <c r="T127" s="16">
        <v>28</v>
      </c>
      <c r="U127" s="17">
        <v>0.14000000000000001</v>
      </c>
      <c r="V127" s="21">
        <v>0.1</v>
      </c>
    </row>
    <row r="128" spans="2:22" ht="16.5" thickBot="1" x14ac:dyDescent="0.3">
      <c r="T128" s="18">
        <v>29</v>
      </c>
      <c r="U128" s="17">
        <v>0.15</v>
      </c>
      <c r="V128" s="21">
        <v>0.1</v>
      </c>
    </row>
    <row r="129" spans="20:22" ht="16.5" thickBot="1" x14ac:dyDescent="0.3">
      <c r="T129" s="16">
        <v>30</v>
      </c>
      <c r="U129" s="17">
        <v>0.15</v>
      </c>
      <c r="V129" s="21">
        <v>0.1</v>
      </c>
    </row>
    <row r="130" spans="20:22" ht="16.5" thickBot="1" x14ac:dyDescent="0.3">
      <c r="T130" s="18">
        <v>31</v>
      </c>
      <c r="U130" s="17">
        <v>0.16</v>
      </c>
      <c r="V130" s="21">
        <v>0.11</v>
      </c>
    </row>
    <row r="131" spans="20:22" ht="16.5" thickBot="1" x14ac:dyDescent="0.3">
      <c r="T131" s="16">
        <v>32</v>
      </c>
      <c r="U131" s="17">
        <v>0.16</v>
      </c>
      <c r="V131" s="21">
        <v>0.11</v>
      </c>
    </row>
    <row r="132" spans="20:22" ht="16.5" thickBot="1" x14ac:dyDescent="0.3">
      <c r="T132" s="18">
        <v>33</v>
      </c>
      <c r="U132" s="17">
        <v>0.17</v>
      </c>
      <c r="V132" s="21">
        <v>0.11</v>
      </c>
    </row>
    <row r="133" spans="20:22" ht="16.5" thickBot="1" x14ac:dyDescent="0.3">
      <c r="T133" s="16">
        <v>34</v>
      </c>
      <c r="U133" s="17">
        <v>0.17</v>
      </c>
      <c r="V133" s="21">
        <v>0.12</v>
      </c>
    </row>
    <row r="134" spans="20:22" ht="16.5" thickBot="1" x14ac:dyDescent="0.3">
      <c r="T134" s="18">
        <v>35</v>
      </c>
      <c r="U134" s="17">
        <v>0.18</v>
      </c>
      <c r="V134" s="21">
        <v>0.12</v>
      </c>
    </row>
    <row r="135" spans="20:22" ht="16.5" thickBot="1" x14ac:dyDescent="0.3">
      <c r="T135" s="16">
        <v>36</v>
      </c>
      <c r="U135" s="17">
        <v>0.18</v>
      </c>
      <c r="V135" s="21">
        <v>0.12</v>
      </c>
    </row>
    <row r="136" spans="20:22" ht="16.5" thickBot="1" x14ac:dyDescent="0.3">
      <c r="T136" s="18">
        <v>37</v>
      </c>
      <c r="U136" s="17">
        <v>0.19</v>
      </c>
      <c r="V136" s="21">
        <v>0.12</v>
      </c>
    </row>
    <row r="137" spans="20:22" ht="16.5" thickBot="1" x14ac:dyDescent="0.3">
      <c r="T137" s="16">
        <v>38</v>
      </c>
      <c r="U137" s="17">
        <v>0.19</v>
      </c>
      <c r="V137" s="21">
        <v>0.12</v>
      </c>
    </row>
    <row r="138" spans="20:22" ht="16.5" thickBot="1" x14ac:dyDescent="0.3">
      <c r="T138" s="18">
        <v>39</v>
      </c>
      <c r="U138" s="17">
        <v>0.2</v>
      </c>
      <c r="V138" s="21">
        <v>0.12</v>
      </c>
    </row>
    <row r="139" spans="20:22" ht="16.5" thickBot="1" x14ac:dyDescent="0.3">
      <c r="T139" s="16">
        <v>40</v>
      </c>
      <c r="U139" s="17">
        <v>0.2</v>
      </c>
      <c r="V139" s="21">
        <v>0.12</v>
      </c>
    </row>
    <row r="140" spans="20:22" ht="16.5" thickBot="1" x14ac:dyDescent="0.3">
      <c r="T140" s="18">
        <v>41</v>
      </c>
      <c r="U140" s="17">
        <v>0.21</v>
      </c>
      <c r="V140" s="21">
        <v>0.12</v>
      </c>
    </row>
    <row r="141" spans="20:22" ht="16.5" thickBot="1" x14ac:dyDescent="0.3">
      <c r="T141" s="16">
        <v>42</v>
      </c>
      <c r="U141" s="21">
        <v>0.21</v>
      </c>
      <c r="V141" s="21">
        <v>0.12</v>
      </c>
    </row>
    <row r="142" spans="20:22" ht="16.5" thickBot="1" x14ac:dyDescent="0.3">
      <c r="T142" s="18">
        <v>43</v>
      </c>
      <c r="U142" s="17">
        <v>0.22</v>
      </c>
      <c r="V142" s="17">
        <v>0.12</v>
      </c>
    </row>
  </sheetData>
  <mergeCells count="64">
    <mergeCell ref="E125:G125"/>
    <mergeCell ref="B121:E121"/>
    <mergeCell ref="B122:E122"/>
    <mergeCell ref="C124:G124"/>
    <mergeCell ref="D111:E111"/>
    <mergeCell ref="D112:E112"/>
    <mergeCell ref="D114:E114"/>
    <mergeCell ref="C116:E116"/>
    <mergeCell ref="C117:E117"/>
    <mergeCell ref="D119:E119"/>
    <mergeCell ref="G91:G92"/>
    <mergeCell ref="M91:M92"/>
    <mergeCell ref="D94:E94"/>
    <mergeCell ref="E104:F104"/>
    <mergeCell ref="E106:F106"/>
    <mergeCell ref="D109:E109"/>
    <mergeCell ref="B72:E72"/>
    <mergeCell ref="D74:D75"/>
    <mergeCell ref="E74:E75"/>
    <mergeCell ref="B82:F82"/>
    <mergeCell ref="D84:D85"/>
    <mergeCell ref="E91:F92"/>
    <mergeCell ref="B57:E57"/>
    <mergeCell ref="A68:A71"/>
    <mergeCell ref="B68:E69"/>
    <mergeCell ref="F68:G71"/>
    <mergeCell ref="H68:H71"/>
    <mergeCell ref="B70:E70"/>
    <mergeCell ref="F45:F47"/>
    <mergeCell ref="G45:G47"/>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88" priority="34">
      <formula>#REF!=#REF!</formula>
    </cfRule>
  </conditionalFormatting>
  <conditionalFormatting sqref="B14">
    <cfRule type="expression" dxfId="287" priority="13">
      <formula>#REF!=#REF!</formula>
    </cfRule>
  </conditionalFormatting>
  <conditionalFormatting sqref="B28">
    <cfRule type="expression" dxfId="286" priority="12">
      <formula>#REF!=#REF!</formula>
    </cfRule>
  </conditionalFormatting>
  <conditionalFormatting sqref="B42">
    <cfRule type="expression" dxfId="285" priority="11">
      <formula>#REF!=#REF!</formula>
    </cfRule>
  </conditionalFormatting>
  <conditionalFormatting sqref="B57">
    <cfRule type="expression" dxfId="284" priority="10">
      <formula>#REF!=#REF!</formula>
    </cfRule>
  </conditionalFormatting>
  <conditionalFormatting sqref="B72">
    <cfRule type="expression" dxfId="283" priority="9">
      <formula>#REF!=#REF!</formula>
    </cfRule>
  </conditionalFormatting>
  <conditionalFormatting sqref="B74:C74 F74 D74:E75">
    <cfRule type="expression" dxfId="282" priority="6">
      <formula>$G$74=$F$74</formula>
    </cfRule>
  </conditionalFormatting>
  <conditionalFormatting sqref="B72:F72">
    <cfRule type="expression" dxfId="281" priority="8">
      <formula>$G$72=$F$72</formula>
    </cfRule>
  </conditionalFormatting>
  <conditionalFormatting sqref="B73:F73">
    <cfRule type="expression" dxfId="280" priority="7">
      <formula>$G$73=$F$73</formula>
    </cfRule>
  </conditionalFormatting>
  <conditionalFormatting sqref="C15 D16:F16">
    <cfRule type="expression" dxfId="279" priority="28">
      <formula>$G$16=$F$16</formula>
    </cfRule>
  </conditionalFormatting>
  <conditionalFormatting sqref="C43 E43:F43">
    <cfRule type="expression" dxfId="278" priority="21">
      <formula>$G$43=$F$43</formula>
    </cfRule>
  </conditionalFormatting>
  <conditionalFormatting sqref="C29:E31">
    <cfRule type="expression" dxfId="277" priority="14">
      <formula>#REF!=#REF!</formula>
    </cfRule>
  </conditionalFormatting>
  <conditionalFormatting sqref="C15:F15">
    <cfRule type="expression" dxfId="276" priority="29">
      <formula>$G$15=$F$15</formula>
    </cfRule>
  </conditionalFormatting>
  <conditionalFormatting sqref="C17:F17">
    <cfRule type="expression" dxfId="275" priority="27">
      <formula>$G$17=$F$17</formula>
    </cfRule>
  </conditionalFormatting>
  <conditionalFormatting sqref="C44:F44">
    <cfRule type="expression" dxfId="274" priority="20">
      <formula>$G$44=$F$44</formula>
    </cfRule>
  </conditionalFormatting>
  <conditionalFormatting sqref="C45:F47">
    <cfRule type="expression" dxfId="273" priority="19">
      <formula>$G$45=$F$45</formula>
    </cfRule>
  </conditionalFormatting>
  <conditionalFormatting sqref="D84">
    <cfRule type="expression" dxfId="272" priority="4">
      <formula>$G$85=$F$85</formula>
    </cfRule>
  </conditionalFormatting>
  <conditionalFormatting sqref="D74:E75 B75:C75 F75">
    <cfRule type="expression" dxfId="271" priority="5">
      <formula>$G$75=$F$75</formula>
    </cfRule>
  </conditionalFormatting>
  <conditionalFormatting sqref="D58:F58">
    <cfRule type="expression" dxfId="270" priority="17">
      <formula>$G$58=$F$58</formula>
    </cfRule>
  </conditionalFormatting>
  <conditionalFormatting sqref="D59:F59">
    <cfRule type="expression" dxfId="269" priority="16">
      <formula>$G$59=$F$59</formula>
    </cfRule>
  </conditionalFormatting>
  <conditionalFormatting sqref="D60:F60">
    <cfRule type="expression" dxfId="268" priority="15">
      <formula>$G$60=$F$60</formula>
    </cfRule>
  </conditionalFormatting>
  <conditionalFormatting sqref="D83:F83">
    <cfRule type="expression" dxfId="267" priority="3">
      <formula>$G$83=$F$83</formula>
    </cfRule>
  </conditionalFormatting>
  <conditionalFormatting sqref="D84:F84">
    <cfRule type="expression" dxfId="266" priority="2">
      <formula>$G$84=$F$84</formula>
    </cfRule>
  </conditionalFormatting>
  <conditionalFormatting sqref="E85:F85">
    <cfRule type="expression" dxfId="265" priority="1">
      <formula>$G$85=$F$85</formula>
    </cfRule>
  </conditionalFormatting>
  <conditionalFormatting sqref="F14">
    <cfRule type="expression" dxfId="264" priority="30">
      <formula>$G$14=$F$14</formula>
    </cfRule>
  </conditionalFormatting>
  <conditionalFormatting sqref="F28">
    <cfRule type="expression" dxfId="263" priority="26">
      <formula>$G$28=$F$28</formula>
    </cfRule>
  </conditionalFormatting>
  <conditionalFormatting sqref="F29">
    <cfRule type="expression" dxfId="262" priority="25">
      <formula>$G$29=$F$29</formula>
    </cfRule>
  </conditionalFormatting>
  <conditionalFormatting sqref="F30">
    <cfRule type="expression" dxfId="261" priority="24">
      <formula>$G$30=$F$30</formula>
    </cfRule>
  </conditionalFormatting>
  <conditionalFormatting sqref="F31">
    <cfRule type="expression" dxfId="260" priority="23">
      <formula>$G$31=$F$31</formula>
    </cfRule>
  </conditionalFormatting>
  <conditionalFormatting sqref="F42">
    <cfRule type="expression" dxfId="259" priority="22">
      <formula>$G$42=$F$42</formula>
    </cfRule>
  </conditionalFormatting>
  <conditionalFormatting sqref="F57">
    <cfRule type="expression" dxfId="258" priority="18">
      <formula>$G$57=$F$57</formula>
    </cfRule>
  </conditionalFormatting>
  <conditionalFormatting sqref="G91">
    <cfRule type="expression" dxfId="257" priority="33">
      <formula>$G$91&gt;11</formula>
    </cfRule>
  </conditionalFormatting>
  <conditionalFormatting sqref="G91:G92">
    <cfRule type="expression" dxfId="256" priority="31">
      <formula>$G$91&lt;5</formula>
    </cfRule>
  </conditionalFormatting>
  <conditionalFormatting sqref="M91:M92">
    <cfRule type="expression" dxfId="255" priority="32">
      <formula>#REF!&gt;150</formula>
    </cfRule>
  </conditionalFormatting>
  <hyperlinks>
    <hyperlink ref="B6" location="INDEX!A1" display="Retour à l'index" xr:uid="{5FD87B44-6F50-456D-8287-4B7234793774}"/>
    <hyperlink ref="B124" location="INDEX!A1" display="Retour à l'index" xr:uid="{342F925C-DA69-4D5D-9AB8-1379CFDB2785}"/>
    <hyperlink ref="E125:G125" location="'INDICE MAJORé'!A1" display="Si c'est le cas, calculez votre indice majoré" xr:uid="{CF131F50-6EE3-44A8-AB5C-37A576BD2AC3}"/>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B27E-0A7A-487B-A70B-E6C8F4530CB7}">
  <sheetPr codeName="Feuil38"/>
  <dimension ref="A1:AC122"/>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10" spans="1:8" ht="14.45" customHeight="1" x14ac:dyDescent="0.25">
      <c r="A10" s="148" t="s">
        <v>2</v>
      </c>
      <c r="B10" s="151" t="s">
        <v>16</v>
      </c>
      <c r="C10" s="152"/>
      <c r="D10" s="152"/>
      <c r="E10" s="153"/>
      <c r="F10" s="157" t="s">
        <v>4</v>
      </c>
      <c r="G10" s="157"/>
      <c r="H10" s="148" t="s">
        <v>2</v>
      </c>
    </row>
    <row r="11" spans="1:8" ht="14.45" customHeight="1" x14ac:dyDescent="0.25">
      <c r="A11" s="149"/>
      <c r="B11" s="154"/>
      <c r="C11" s="155"/>
      <c r="D11" s="155"/>
      <c r="E11" s="156"/>
      <c r="F11" s="157"/>
      <c r="G11" s="157"/>
      <c r="H11" s="149"/>
    </row>
    <row r="12" spans="1:8" ht="28.5" customHeight="1" x14ac:dyDescent="0.25">
      <c r="A12" s="149"/>
      <c r="B12" s="158" t="s">
        <v>5</v>
      </c>
      <c r="C12" s="159"/>
      <c r="D12" s="159"/>
      <c r="E12" s="160"/>
      <c r="F12" s="157"/>
      <c r="G12" s="157"/>
      <c r="H12" s="149"/>
    </row>
    <row r="13" spans="1:8" ht="15.75" x14ac:dyDescent="0.25">
      <c r="A13" s="150"/>
      <c r="B13" s="6"/>
      <c r="C13" s="52" t="s">
        <v>120</v>
      </c>
      <c r="D13" s="52" t="s">
        <v>6</v>
      </c>
      <c r="E13" s="52" t="s">
        <v>7</v>
      </c>
      <c r="F13" s="157"/>
      <c r="G13" s="157"/>
      <c r="H13" s="150"/>
    </row>
    <row r="14" spans="1:8" ht="41.1" customHeight="1" x14ac:dyDescent="0.25">
      <c r="A14" s="3">
        <v>1</v>
      </c>
      <c r="B14" s="163" t="s">
        <v>173</v>
      </c>
      <c r="C14" s="164"/>
      <c r="D14" s="164"/>
      <c r="E14" s="165"/>
      <c r="F14" s="4">
        <v>15</v>
      </c>
      <c r="G14" s="69"/>
      <c r="H14" s="3">
        <v>1</v>
      </c>
    </row>
    <row r="15" spans="1:8" ht="93.75" x14ac:dyDescent="0.25">
      <c r="A15" s="3">
        <v>2</v>
      </c>
      <c r="B15" s="7"/>
      <c r="C15" s="220" t="s">
        <v>13</v>
      </c>
      <c r="D15" s="35" t="s">
        <v>14</v>
      </c>
      <c r="E15" s="35" t="s">
        <v>17</v>
      </c>
      <c r="F15" s="4">
        <v>20</v>
      </c>
      <c r="G15" s="69"/>
      <c r="H15" s="3">
        <v>2</v>
      </c>
    </row>
    <row r="16" spans="1:8" ht="56.25" x14ac:dyDescent="0.25">
      <c r="A16" s="3">
        <v>3</v>
      </c>
      <c r="B16" s="8"/>
      <c r="C16" s="221"/>
      <c r="D16" s="35" t="s">
        <v>18</v>
      </c>
      <c r="E16" s="35" t="s">
        <v>19</v>
      </c>
      <c r="F16" s="4">
        <v>25</v>
      </c>
      <c r="G16" s="69"/>
      <c r="H16" s="3">
        <v>3</v>
      </c>
    </row>
    <row r="17" spans="1:8" ht="75" x14ac:dyDescent="0.25">
      <c r="A17" s="3">
        <v>4</v>
      </c>
      <c r="B17" s="5"/>
      <c r="C17" s="35" t="s">
        <v>20</v>
      </c>
      <c r="D17" s="35" t="s">
        <v>21</v>
      </c>
      <c r="E17" s="35" t="s">
        <v>22</v>
      </c>
      <c r="F17" s="4">
        <v>35</v>
      </c>
      <c r="G17" s="69"/>
      <c r="H17" s="3">
        <v>4</v>
      </c>
    </row>
    <row r="24" spans="1:8" ht="14.45" customHeight="1" x14ac:dyDescent="0.25">
      <c r="A24" s="209" t="s">
        <v>2</v>
      </c>
      <c r="B24" s="222" t="s">
        <v>42</v>
      </c>
      <c r="C24" s="223"/>
      <c r="D24" s="223"/>
      <c r="E24" s="224"/>
      <c r="F24" s="228" t="s">
        <v>32</v>
      </c>
      <c r="G24" s="229"/>
      <c r="H24" s="148" t="s">
        <v>2</v>
      </c>
    </row>
    <row r="25" spans="1:8" x14ac:dyDescent="0.25">
      <c r="A25" s="210"/>
      <c r="B25" s="225"/>
      <c r="C25" s="226"/>
      <c r="D25" s="226"/>
      <c r="E25" s="227"/>
      <c r="F25" s="230"/>
      <c r="G25" s="231"/>
      <c r="H25" s="149"/>
    </row>
    <row r="26" spans="1:8" ht="33.6" customHeight="1" x14ac:dyDescent="0.25">
      <c r="A26" s="210"/>
      <c r="B26" s="217" t="s">
        <v>33</v>
      </c>
      <c r="C26" s="218"/>
      <c r="D26" s="218"/>
      <c r="E26" s="219"/>
      <c r="F26" s="230"/>
      <c r="G26" s="231"/>
      <c r="H26" s="149"/>
    </row>
    <row r="27" spans="1:8" ht="15.75" x14ac:dyDescent="0.25">
      <c r="A27" s="211"/>
      <c r="B27" s="49"/>
      <c r="C27" s="55" t="s">
        <v>34</v>
      </c>
      <c r="D27" s="55" t="s">
        <v>35</v>
      </c>
      <c r="E27" s="56" t="s">
        <v>36</v>
      </c>
      <c r="F27" s="232"/>
      <c r="G27" s="233"/>
      <c r="H27" s="150"/>
    </row>
    <row r="28" spans="1:8" ht="42.95" customHeight="1" x14ac:dyDescent="0.25">
      <c r="A28" s="10">
        <v>1</v>
      </c>
      <c r="B28" s="163" t="s">
        <v>173</v>
      </c>
      <c r="C28" s="164"/>
      <c r="D28" s="164"/>
      <c r="E28" s="165"/>
      <c r="F28" s="11">
        <v>15</v>
      </c>
      <c r="G28" s="69"/>
      <c r="H28" s="3">
        <v>1</v>
      </c>
    </row>
    <row r="29" spans="1:8" ht="93.75" x14ac:dyDescent="0.25">
      <c r="A29" s="10">
        <v>2</v>
      </c>
      <c r="B29" s="7"/>
      <c r="C29" s="39" t="s">
        <v>43</v>
      </c>
      <c r="D29" s="39" t="s">
        <v>44</v>
      </c>
      <c r="E29" s="39" t="s">
        <v>121</v>
      </c>
      <c r="F29" s="11">
        <v>20</v>
      </c>
      <c r="G29" s="69"/>
      <c r="H29" s="3">
        <v>2</v>
      </c>
    </row>
    <row r="30" spans="1:8" ht="75" x14ac:dyDescent="0.25">
      <c r="A30" s="10">
        <v>3</v>
      </c>
      <c r="B30" s="8"/>
      <c r="C30" s="39" t="s">
        <v>45</v>
      </c>
      <c r="D30" s="39" t="s">
        <v>46</v>
      </c>
      <c r="E30" s="39" t="s">
        <v>143</v>
      </c>
      <c r="F30" s="11">
        <v>25</v>
      </c>
      <c r="G30" s="69"/>
      <c r="H30" s="3">
        <v>3</v>
      </c>
    </row>
    <row r="31" spans="1:8" ht="75" x14ac:dyDescent="0.25">
      <c r="A31" s="10">
        <v>4</v>
      </c>
      <c r="B31" s="5"/>
      <c r="C31" s="39" t="s">
        <v>126</v>
      </c>
      <c r="D31" s="39"/>
      <c r="E31" s="39" t="s">
        <v>47</v>
      </c>
      <c r="F31" s="11">
        <v>35</v>
      </c>
      <c r="G31" s="69"/>
      <c r="H31" s="3">
        <v>4</v>
      </c>
    </row>
    <row r="34" spans="1:8" ht="18.75" x14ac:dyDescent="0.25">
      <c r="D34" s="76"/>
    </row>
    <row r="38" spans="1:8" ht="14.45" customHeight="1" x14ac:dyDescent="0.25">
      <c r="A38" s="168" t="s">
        <v>2</v>
      </c>
      <c r="B38" s="173" t="s">
        <v>62</v>
      </c>
      <c r="C38" s="173"/>
      <c r="D38" s="173"/>
      <c r="E38" s="173"/>
      <c r="F38" s="157" t="s">
        <v>32</v>
      </c>
      <c r="G38" s="157"/>
      <c r="H38" s="161" t="s">
        <v>2</v>
      </c>
    </row>
    <row r="39" spans="1:8" x14ac:dyDescent="0.25">
      <c r="A39" s="168"/>
      <c r="B39" s="173"/>
      <c r="C39" s="173"/>
      <c r="D39" s="173"/>
      <c r="E39" s="173"/>
      <c r="F39" s="157"/>
      <c r="G39" s="157"/>
      <c r="H39" s="161"/>
    </row>
    <row r="40" spans="1:8" ht="33"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 customHeight="1" x14ac:dyDescent="0.25">
      <c r="A42" s="10">
        <v>1</v>
      </c>
      <c r="B42" s="171" t="s">
        <v>173</v>
      </c>
      <c r="C42" s="171"/>
      <c r="D42" s="171"/>
      <c r="E42" s="171"/>
      <c r="F42" s="11">
        <v>15</v>
      </c>
      <c r="G42" s="71"/>
      <c r="H42" s="3">
        <v>1</v>
      </c>
    </row>
    <row r="43" spans="1:8" ht="56.25" x14ac:dyDescent="0.25">
      <c r="A43" s="10">
        <v>2</v>
      </c>
      <c r="B43" s="4"/>
      <c r="C43" s="45" t="s">
        <v>63</v>
      </c>
      <c r="D43" s="35" t="s">
        <v>64</v>
      </c>
      <c r="E43" s="45" t="s">
        <v>149</v>
      </c>
      <c r="F43" s="11">
        <v>20</v>
      </c>
      <c r="G43" s="71"/>
      <c r="H43" s="3">
        <v>2</v>
      </c>
    </row>
    <row r="44" spans="1:8" ht="37.5" x14ac:dyDescent="0.25">
      <c r="A44" s="10">
        <v>3</v>
      </c>
      <c r="B44" s="4"/>
      <c r="C44" s="35" t="s">
        <v>150</v>
      </c>
      <c r="D44" s="46" t="s">
        <v>65</v>
      </c>
      <c r="E44" s="35" t="s">
        <v>66</v>
      </c>
      <c r="F44" s="11">
        <v>25</v>
      </c>
      <c r="G44" s="71"/>
      <c r="H44" s="3">
        <v>3</v>
      </c>
    </row>
    <row r="45" spans="1:8" ht="21" customHeight="1" x14ac:dyDescent="0.25">
      <c r="A45" s="174">
        <v>4</v>
      </c>
      <c r="B45" s="175"/>
      <c r="C45" s="208" t="s">
        <v>151</v>
      </c>
      <c r="D45" s="216" t="s">
        <v>67</v>
      </c>
      <c r="E45" s="172" t="s">
        <v>68</v>
      </c>
      <c r="F45" s="212">
        <v>35</v>
      </c>
      <c r="G45" s="213"/>
      <c r="H45" s="214">
        <v>4</v>
      </c>
    </row>
    <row r="46" spans="1:8" x14ac:dyDescent="0.25">
      <c r="A46" s="174"/>
      <c r="B46" s="175"/>
      <c r="C46" s="208"/>
      <c r="D46" s="216"/>
      <c r="E46" s="172"/>
      <c r="F46" s="212"/>
      <c r="G46" s="213"/>
      <c r="H46" s="214"/>
    </row>
    <row r="47" spans="1:8" x14ac:dyDescent="0.25">
      <c r="A47" s="174"/>
      <c r="B47" s="175"/>
      <c r="C47" s="208"/>
      <c r="D47" s="216"/>
      <c r="E47" s="172"/>
      <c r="F47" s="212"/>
      <c r="G47" s="213"/>
      <c r="H47" s="214"/>
    </row>
    <row r="53" spans="1:8" ht="14.45" customHeight="1" x14ac:dyDescent="0.25">
      <c r="A53" s="168" t="s">
        <v>2</v>
      </c>
      <c r="B53" s="215" t="s">
        <v>71</v>
      </c>
      <c r="C53" s="215"/>
      <c r="D53" s="215"/>
      <c r="E53" s="215"/>
      <c r="F53" s="157" t="s">
        <v>32</v>
      </c>
      <c r="G53" s="157"/>
      <c r="H53" s="161" t="s">
        <v>2</v>
      </c>
    </row>
    <row r="54" spans="1:8" x14ac:dyDescent="0.25">
      <c r="A54" s="168"/>
      <c r="B54" s="215"/>
      <c r="C54" s="215"/>
      <c r="D54" s="215"/>
      <c r="E54" s="215"/>
      <c r="F54" s="157"/>
      <c r="G54" s="157"/>
      <c r="H54" s="161"/>
    </row>
    <row r="55" spans="1:8" ht="33" customHeight="1" x14ac:dyDescent="0.25">
      <c r="A55" s="168"/>
      <c r="B55" s="190" t="s">
        <v>72</v>
      </c>
      <c r="C55" s="190"/>
      <c r="D55" s="190"/>
      <c r="E55" s="190"/>
      <c r="F55" s="157"/>
      <c r="G55" s="157"/>
      <c r="H55" s="161"/>
    </row>
    <row r="56" spans="1:8" ht="31.5" x14ac:dyDescent="0.25">
      <c r="A56" s="9"/>
      <c r="B56" s="2"/>
      <c r="C56" s="2"/>
      <c r="D56" s="62" t="s">
        <v>73</v>
      </c>
      <c r="E56" s="62" t="s">
        <v>74</v>
      </c>
      <c r="F56" s="157"/>
      <c r="G56" s="157"/>
      <c r="H56" s="161"/>
    </row>
    <row r="57" spans="1:8" ht="44.45" customHeight="1" x14ac:dyDescent="0.25">
      <c r="A57" s="10">
        <v>1</v>
      </c>
      <c r="B57" s="171" t="s">
        <v>173</v>
      </c>
      <c r="C57" s="171"/>
      <c r="D57" s="171"/>
      <c r="E57" s="171"/>
      <c r="F57" s="63">
        <v>15</v>
      </c>
      <c r="G57" s="71"/>
      <c r="H57" s="3">
        <v>1</v>
      </c>
    </row>
    <row r="58" spans="1:8" ht="75" x14ac:dyDescent="0.25">
      <c r="A58" s="10">
        <v>2</v>
      </c>
      <c r="B58" s="4"/>
      <c r="C58" s="40"/>
      <c r="D58" s="45" t="s">
        <v>158</v>
      </c>
      <c r="E58" s="45" t="s">
        <v>159</v>
      </c>
      <c r="F58" s="11">
        <v>20</v>
      </c>
      <c r="G58" s="71"/>
      <c r="H58" s="3">
        <v>2</v>
      </c>
    </row>
    <row r="59" spans="1:8" ht="23.25" x14ac:dyDescent="0.25">
      <c r="A59" s="10">
        <v>3</v>
      </c>
      <c r="B59" s="4"/>
      <c r="C59" s="40"/>
      <c r="D59" s="45" t="s">
        <v>160</v>
      </c>
      <c r="E59" s="46" t="s">
        <v>75</v>
      </c>
      <c r="F59" s="11">
        <v>35</v>
      </c>
      <c r="G59" s="71"/>
      <c r="H59" s="3">
        <v>3</v>
      </c>
    </row>
    <row r="60" spans="1:8" ht="56.25" x14ac:dyDescent="0.25">
      <c r="A60" s="10">
        <v>4</v>
      </c>
      <c r="B60" s="5"/>
      <c r="C60" s="35"/>
      <c r="D60" s="35" t="s">
        <v>76</v>
      </c>
      <c r="E60" s="35" t="s">
        <v>77</v>
      </c>
      <c r="F60" s="11">
        <v>75</v>
      </c>
      <c r="G60" s="71"/>
      <c r="H60" s="3">
        <v>4</v>
      </c>
    </row>
    <row r="66" spans="4:22" ht="16.5" customHeight="1" x14ac:dyDescent="0.25"/>
    <row r="71" spans="4:22" ht="15.95" customHeight="1" x14ac:dyDescent="0.3">
      <c r="D71" s="30"/>
      <c r="E71" s="198" t="s">
        <v>107</v>
      </c>
      <c r="F71" s="198"/>
      <c r="G71" s="191">
        <v>5</v>
      </c>
      <c r="H71" s="22"/>
      <c r="I71" s="22"/>
      <c r="J71" s="22"/>
      <c r="K71" s="22"/>
      <c r="L71">
        <f>SUM(G1:G70)</f>
        <v>0</v>
      </c>
      <c r="M71" s="192">
        <f>IF(G71="","",150-((G71-5)*25))</f>
        <v>150</v>
      </c>
    </row>
    <row r="72" spans="4:22" ht="18.75" x14ac:dyDescent="0.3">
      <c r="D72" s="30"/>
      <c r="E72" s="198"/>
      <c r="F72" s="198"/>
      <c r="G72" s="191"/>
      <c r="H72" s="22"/>
      <c r="I72" s="22"/>
      <c r="J72" s="22"/>
      <c r="K72" s="22"/>
      <c r="L72" s="22"/>
      <c r="M72" s="192"/>
    </row>
    <row r="73" spans="4:22" ht="18.75" x14ac:dyDescent="0.3">
      <c r="D73" s="30"/>
      <c r="E73" s="30"/>
      <c r="F73" s="30"/>
    </row>
    <row r="74" spans="4:22" ht="24.6" customHeight="1" x14ac:dyDescent="0.35">
      <c r="D74" s="199" t="s">
        <v>108</v>
      </c>
      <c r="E74" s="199"/>
      <c r="F74" s="30"/>
      <c r="G74" s="73">
        <v>4</v>
      </c>
      <c r="M74">
        <f>VLOOKUP(G74,Tableau14615[],3)</f>
        <v>0.02</v>
      </c>
    </row>
    <row r="75" spans="4:22" x14ac:dyDescent="0.25">
      <c r="E75" s="12"/>
    </row>
    <row r="76" spans="4:22" x14ac:dyDescent="0.25">
      <c r="E76" s="14"/>
      <c r="F76" s="15"/>
      <c r="G76" s="15"/>
    </row>
    <row r="77" spans="4:22" x14ac:dyDescent="0.25">
      <c r="E77" s="14"/>
      <c r="F77" s="15"/>
      <c r="G77" s="15"/>
    </row>
    <row r="78" spans="4:22" ht="18.75" x14ac:dyDescent="0.3">
      <c r="E78" s="23" t="s">
        <v>109</v>
      </c>
      <c r="F78" s="24"/>
      <c r="G78" s="25">
        <v>880</v>
      </c>
      <c r="T78" t="s">
        <v>110</v>
      </c>
      <c r="U78" t="s">
        <v>111</v>
      </c>
      <c r="V78" t="s">
        <v>127</v>
      </c>
    </row>
    <row r="79" spans="4:22" ht="19.5" thickBot="1" x14ac:dyDescent="0.35">
      <c r="E79" s="23" t="s">
        <v>136</v>
      </c>
      <c r="F79" s="24"/>
      <c r="G79" s="25">
        <f>PtCongPay</f>
        <v>150</v>
      </c>
      <c r="T79" s="16">
        <v>0</v>
      </c>
      <c r="U79" s="17">
        <v>0</v>
      </c>
      <c r="V79" s="21">
        <v>0</v>
      </c>
    </row>
    <row r="80" spans="4:22" ht="19.5" thickBot="1" x14ac:dyDescent="0.35">
      <c r="E80" s="23" t="s">
        <v>137</v>
      </c>
      <c r="F80" s="24"/>
      <c r="G80" s="26">
        <f>(INDICcatég+PtCongPay)*PourcentCPay</f>
        <v>20.6</v>
      </c>
      <c r="T80" s="18">
        <v>1</v>
      </c>
      <c r="U80" s="19">
        <v>0.01</v>
      </c>
      <c r="V80" s="21">
        <v>0.01</v>
      </c>
    </row>
    <row r="81" spans="3:22" ht="19.5" thickBot="1" x14ac:dyDescent="0.35">
      <c r="E81" s="23" t="s">
        <v>138</v>
      </c>
      <c r="F81" s="24"/>
      <c r="G81" s="25">
        <f>PointAutreCClassant</f>
        <v>0</v>
      </c>
      <c r="T81" s="16">
        <v>2</v>
      </c>
      <c r="U81" s="19">
        <v>0.01</v>
      </c>
      <c r="V81" s="21">
        <v>0.01</v>
      </c>
    </row>
    <row r="82" spans="3:22" ht="39" thickBot="1" x14ac:dyDescent="0.4">
      <c r="E82" s="33" t="s">
        <v>129</v>
      </c>
      <c r="F82" s="15"/>
      <c r="G82" s="73"/>
      <c r="T82" s="18">
        <v>3</v>
      </c>
      <c r="U82" s="19">
        <v>0.02</v>
      </c>
      <c r="V82" s="21">
        <v>0.01</v>
      </c>
    </row>
    <row r="83" spans="3:22" ht="16.5" thickBot="1" x14ac:dyDescent="0.3">
      <c r="E83" s="14"/>
      <c r="F83" s="15"/>
      <c r="G83" s="15"/>
      <c r="T83" s="16">
        <v>4</v>
      </c>
      <c r="U83" s="19">
        <v>0.02</v>
      </c>
      <c r="V83" s="21">
        <v>0.02</v>
      </c>
    </row>
    <row r="84" spans="3:22" ht="24" thickBot="1" x14ac:dyDescent="0.4">
      <c r="E84" s="200" t="s">
        <v>112</v>
      </c>
      <c r="F84" s="200"/>
      <c r="G84" s="29">
        <f>INDICcatég+PointCPay+PointAutreCClassant+PointAnciennete+PointBONIFICATION</f>
        <v>1050.5999999999999</v>
      </c>
      <c r="T84" s="18">
        <v>5</v>
      </c>
      <c r="U84" s="19">
        <v>0.03</v>
      </c>
      <c r="V84" s="21">
        <v>0.02</v>
      </c>
    </row>
    <row r="85" spans="3:22" ht="16.5" thickBot="1" x14ac:dyDescent="0.3">
      <c r="E85" s="14"/>
      <c r="F85" s="15"/>
      <c r="G85" s="15"/>
      <c r="T85" s="16">
        <v>6</v>
      </c>
      <c r="U85" s="19">
        <v>0.03</v>
      </c>
      <c r="V85" s="21">
        <v>0.02</v>
      </c>
    </row>
    <row r="86" spans="3:22" ht="33.950000000000003" customHeight="1" thickBot="1" x14ac:dyDescent="0.3">
      <c r="E86" s="201" t="s">
        <v>135</v>
      </c>
      <c r="F86" s="201"/>
      <c r="G86" s="31">
        <v>19.940000000000001</v>
      </c>
      <c r="T86" s="18">
        <v>7</v>
      </c>
      <c r="U86" s="19">
        <v>0.04</v>
      </c>
      <c r="V86" s="21">
        <v>0.03</v>
      </c>
    </row>
    <row r="87" spans="3:22" ht="16.5" thickBot="1" x14ac:dyDescent="0.3">
      <c r="E87" s="14"/>
      <c r="F87" s="15"/>
      <c r="G87" s="15"/>
      <c r="T87" s="16">
        <v>8</v>
      </c>
      <c r="U87" s="19">
        <v>0.04</v>
      </c>
      <c r="V87" s="21">
        <v>0.03</v>
      </c>
    </row>
    <row r="88" spans="3:22" ht="19.5" hidden="1" thickBot="1" x14ac:dyDescent="0.35">
      <c r="E88" s="32" t="s">
        <v>113</v>
      </c>
      <c r="T88" s="18">
        <v>9</v>
      </c>
      <c r="U88" s="19">
        <v>0.05</v>
      </c>
      <c r="V88" s="21">
        <v>0.03</v>
      </c>
    </row>
    <row r="89" spans="3:22" ht="24" hidden="1" thickBot="1" x14ac:dyDescent="0.4">
      <c r="D89" s="202" t="s">
        <v>114</v>
      </c>
      <c r="E89" s="202"/>
      <c r="F89" s="20"/>
      <c r="G89" s="74">
        <v>100</v>
      </c>
      <c r="T89" s="16">
        <v>10</v>
      </c>
      <c r="U89" s="19">
        <v>0.05</v>
      </c>
      <c r="V89" s="21">
        <v>0.04</v>
      </c>
    </row>
    <row r="90" spans="3:22" ht="16.5" thickBot="1" x14ac:dyDescent="0.3">
      <c r="T90" s="18">
        <v>11</v>
      </c>
      <c r="U90" s="19">
        <v>0.06</v>
      </c>
      <c r="V90" s="21">
        <v>0.04</v>
      </c>
    </row>
    <row r="91" spans="3:22" ht="24" thickBot="1" x14ac:dyDescent="0.4">
      <c r="D91" s="195" t="s">
        <v>115</v>
      </c>
      <c r="E91" s="195"/>
      <c r="F91" s="27"/>
      <c r="G91" s="28">
        <f>INDICrému*VALPointCC*MAJORATIONforfaitJour%</f>
        <v>20948.964</v>
      </c>
      <c r="T91" s="16">
        <v>12</v>
      </c>
      <c r="U91" s="19">
        <v>0.06</v>
      </c>
      <c r="V91" s="21">
        <v>0.04</v>
      </c>
    </row>
    <row r="92" spans="3:22" ht="24" thickBot="1" x14ac:dyDescent="0.4">
      <c r="D92" s="195" t="s">
        <v>116</v>
      </c>
      <c r="E92" s="195"/>
      <c r="F92" s="27"/>
      <c r="G92" s="28">
        <f>BrutANNUELtpsPlein/12</f>
        <v>1745.7470000000001</v>
      </c>
      <c r="T92" s="18">
        <v>13</v>
      </c>
      <c r="U92" s="19">
        <v>7.0000000000000007E-2</v>
      </c>
      <c r="V92" s="21">
        <v>0.05</v>
      </c>
    </row>
    <row r="93" spans="3:22" ht="16.5" thickBot="1" x14ac:dyDescent="0.3">
      <c r="T93" s="16">
        <v>14</v>
      </c>
      <c r="U93" s="19">
        <v>7.0000000000000007E-2</v>
      </c>
      <c r="V93" s="21">
        <v>0.05</v>
      </c>
    </row>
    <row r="94" spans="3:22" ht="24" thickBot="1" x14ac:dyDescent="0.4">
      <c r="D94" s="204" t="s">
        <v>130</v>
      </c>
      <c r="E94" s="204"/>
      <c r="G94" s="75">
        <v>0.5</v>
      </c>
      <c r="T94" s="18">
        <v>15</v>
      </c>
      <c r="U94" s="19">
        <v>0.08</v>
      </c>
      <c r="V94" s="21">
        <v>0.05</v>
      </c>
    </row>
    <row r="95" spans="3:22" ht="16.5" thickBot="1" x14ac:dyDescent="0.3">
      <c r="T95" s="16">
        <v>16</v>
      </c>
      <c r="U95" s="19">
        <v>0.08</v>
      </c>
      <c r="V95" s="21">
        <v>0.06</v>
      </c>
    </row>
    <row r="96" spans="3:22" ht="18.95" customHeight="1" thickBot="1" x14ac:dyDescent="0.4">
      <c r="C96" s="205" t="s">
        <v>132</v>
      </c>
      <c r="D96" s="205"/>
      <c r="E96" s="205"/>
      <c r="F96" s="27"/>
      <c r="G96" s="28">
        <f>BrutANNUELtpsPlein*QuotitéTRAVAILtotal</f>
        <v>10474.482</v>
      </c>
      <c r="T96" s="18">
        <v>17</v>
      </c>
      <c r="U96" s="19">
        <v>0.09</v>
      </c>
      <c r="V96" s="21">
        <v>0.06</v>
      </c>
    </row>
    <row r="97" spans="2:22" ht="18.95" customHeight="1" thickBot="1" x14ac:dyDescent="0.4">
      <c r="C97" s="205" t="s">
        <v>133</v>
      </c>
      <c r="D97" s="205"/>
      <c r="E97" s="205"/>
      <c r="F97" s="27"/>
      <c r="G97" s="28">
        <f>BRUTmensuelTPSplein*QuotitéTRAVAIL</f>
        <v>872.87350000000004</v>
      </c>
      <c r="T97" s="16">
        <v>18</v>
      </c>
      <c r="U97" s="19">
        <v>0.09</v>
      </c>
      <c r="V97" s="21">
        <v>0.06</v>
      </c>
    </row>
    <row r="98" spans="2:22" ht="16.5" thickBot="1" x14ac:dyDescent="0.3">
      <c r="T98" s="18">
        <v>19</v>
      </c>
      <c r="U98" s="19">
        <v>0.1</v>
      </c>
      <c r="V98" s="21">
        <v>7.0000000000000007E-2</v>
      </c>
    </row>
    <row r="99" spans="2:22" ht="24" thickBot="1" x14ac:dyDescent="0.4">
      <c r="D99" s="206" t="s">
        <v>131</v>
      </c>
      <c r="E99" s="206"/>
      <c r="G99" s="75">
        <v>0.33</v>
      </c>
      <c r="T99" s="16">
        <v>20</v>
      </c>
      <c r="U99" s="17">
        <v>0.1</v>
      </c>
      <c r="V99" s="21">
        <v>7.0000000000000007E-2</v>
      </c>
    </row>
    <row r="100" spans="2:22" ht="16.5" thickBot="1" x14ac:dyDescent="0.3">
      <c r="T100" s="18">
        <v>21</v>
      </c>
      <c r="U100" s="17">
        <v>0.11</v>
      </c>
      <c r="V100" s="21">
        <v>7.0000000000000007E-2</v>
      </c>
    </row>
    <row r="101" spans="2:22" ht="24" thickBot="1" x14ac:dyDescent="0.4">
      <c r="B101" s="205" t="s">
        <v>134</v>
      </c>
      <c r="C101" s="205"/>
      <c r="D101" s="205"/>
      <c r="E101" s="205"/>
      <c r="F101" s="27"/>
      <c r="G101" s="28">
        <f>BRUTannuel1fonction*QuotitéPourCETTEfonction</f>
        <v>3456.57906</v>
      </c>
      <c r="T101" s="16">
        <v>22</v>
      </c>
      <c r="U101" s="17">
        <v>0.11</v>
      </c>
      <c r="V101" s="21">
        <v>0.08</v>
      </c>
    </row>
    <row r="102" spans="2:22" ht="24" thickBot="1" x14ac:dyDescent="0.4">
      <c r="B102" s="205" t="s">
        <v>134</v>
      </c>
      <c r="C102" s="205"/>
      <c r="D102" s="205"/>
      <c r="E102" s="205"/>
      <c r="F102" s="27"/>
      <c r="G102" s="28">
        <f>BrutMENSUEL*QuotitéPourCETTEfonction</f>
        <v>288.04825500000004</v>
      </c>
      <c r="T102" s="18">
        <v>23</v>
      </c>
      <c r="U102" s="17">
        <v>0.12</v>
      </c>
      <c r="V102" s="21">
        <v>0.08</v>
      </c>
    </row>
    <row r="103" spans="2:22" ht="16.5" thickBot="1" x14ac:dyDescent="0.3">
      <c r="T103" s="16">
        <v>24</v>
      </c>
      <c r="U103" s="17">
        <v>0.12</v>
      </c>
      <c r="V103" s="21">
        <v>0.08</v>
      </c>
    </row>
    <row r="104" spans="2:22" ht="14.45" customHeight="1" thickBot="1" x14ac:dyDescent="0.3">
      <c r="B104" s="77" t="s">
        <v>266</v>
      </c>
      <c r="C104" s="203" t="s">
        <v>117</v>
      </c>
      <c r="D104" s="203"/>
      <c r="E104" s="203"/>
      <c r="F104" s="203"/>
      <c r="G104" s="203"/>
      <c r="T104" s="18">
        <v>25</v>
      </c>
      <c r="U104" s="17">
        <v>0.13</v>
      </c>
      <c r="V104" s="21">
        <v>0.09</v>
      </c>
    </row>
    <row r="105" spans="2:22" ht="19.5" thickBot="1" x14ac:dyDescent="0.35">
      <c r="E105" s="143" t="s">
        <v>348</v>
      </c>
      <c r="F105" s="143"/>
      <c r="G105" s="143"/>
      <c r="T105" s="16">
        <v>26</v>
      </c>
      <c r="U105" s="17">
        <v>0.13</v>
      </c>
      <c r="V105" s="21">
        <v>0.09</v>
      </c>
    </row>
    <row r="106" spans="2:22" ht="16.5" thickBot="1" x14ac:dyDescent="0.3">
      <c r="T106" s="18">
        <v>27</v>
      </c>
      <c r="U106" s="17">
        <v>0.14000000000000001</v>
      </c>
      <c r="V106" s="21">
        <v>0.09</v>
      </c>
    </row>
    <row r="107" spans="2:22" ht="16.5" thickBot="1" x14ac:dyDescent="0.3">
      <c r="T107" s="16">
        <v>28</v>
      </c>
      <c r="U107" s="17">
        <v>0.14000000000000001</v>
      </c>
      <c r="V107" s="21">
        <v>0.1</v>
      </c>
    </row>
    <row r="108" spans="2:22" ht="16.5" thickBot="1" x14ac:dyDescent="0.3">
      <c r="T108" s="18">
        <v>29</v>
      </c>
      <c r="U108" s="17">
        <v>0.15</v>
      </c>
      <c r="V108" s="21">
        <v>0.1</v>
      </c>
    </row>
    <row r="109" spans="2:22" ht="16.5" thickBot="1" x14ac:dyDescent="0.3">
      <c r="T109" s="16">
        <v>30</v>
      </c>
      <c r="U109" s="17">
        <v>0.15</v>
      </c>
      <c r="V109" s="21">
        <v>0.1</v>
      </c>
    </row>
    <row r="110" spans="2:22" ht="16.5" thickBot="1" x14ac:dyDescent="0.3">
      <c r="T110" s="18">
        <v>31</v>
      </c>
      <c r="U110" s="17">
        <v>0.16</v>
      </c>
      <c r="V110" s="21">
        <v>0.11</v>
      </c>
    </row>
    <row r="111" spans="2:22" ht="16.5" thickBot="1" x14ac:dyDescent="0.3">
      <c r="T111" s="16">
        <v>32</v>
      </c>
      <c r="U111" s="17">
        <v>0.16</v>
      </c>
      <c r="V111" s="21">
        <v>0.11</v>
      </c>
    </row>
    <row r="112" spans="2:22" ht="16.5" thickBot="1" x14ac:dyDescent="0.3">
      <c r="T112" s="18">
        <v>33</v>
      </c>
      <c r="U112" s="17">
        <v>0.17</v>
      </c>
      <c r="V112" s="21">
        <v>0.11</v>
      </c>
    </row>
    <row r="113" spans="20:22" ht="16.5" thickBot="1" x14ac:dyDescent="0.3">
      <c r="T113" s="16">
        <v>34</v>
      </c>
      <c r="U113" s="17">
        <v>0.17</v>
      </c>
      <c r="V113" s="21">
        <v>0.12</v>
      </c>
    </row>
    <row r="114" spans="20:22" ht="16.5" thickBot="1" x14ac:dyDescent="0.3">
      <c r="T114" s="18">
        <v>35</v>
      </c>
      <c r="U114" s="17">
        <v>0.18</v>
      </c>
      <c r="V114" s="21">
        <v>0.12</v>
      </c>
    </row>
    <row r="115" spans="20:22" ht="16.5" thickBot="1" x14ac:dyDescent="0.3">
      <c r="T115" s="16">
        <v>36</v>
      </c>
      <c r="U115" s="17">
        <v>0.18</v>
      </c>
      <c r="V115" s="21">
        <v>0.12</v>
      </c>
    </row>
    <row r="116" spans="20:22" ht="16.5" thickBot="1" x14ac:dyDescent="0.3">
      <c r="T116" s="18">
        <v>37</v>
      </c>
      <c r="U116" s="17">
        <v>0.19</v>
      </c>
      <c r="V116" s="21">
        <v>0.12</v>
      </c>
    </row>
    <row r="117" spans="20:22" ht="16.5" thickBot="1" x14ac:dyDescent="0.3">
      <c r="T117" s="16">
        <v>38</v>
      </c>
      <c r="U117" s="17">
        <v>0.19</v>
      </c>
      <c r="V117" s="21">
        <v>0.12</v>
      </c>
    </row>
    <row r="118" spans="20:22" ht="16.5" thickBot="1" x14ac:dyDescent="0.3">
      <c r="T118" s="18">
        <v>39</v>
      </c>
      <c r="U118" s="17">
        <v>0.2</v>
      </c>
      <c r="V118" s="21">
        <v>0.12</v>
      </c>
    </row>
    <row r="119" spans="20:22" ht="16.5" thickBot="1" x14ac:dyDescent="0.3">
      <c r="T119" s="16">
        <v>40</v>
      </c>
      <c r="U119" s="17">
        <v>0.2</v>
      </c>
      <c r="V119" s="21">
        <v>0.12</v>
      </c>
    </row>
    <row r="120" spans="20:22" ht="16.5" thickBot="1" x14ac:dyDescent="0.3">
      <c r="T120" s="18">
        <v>41</v>
      </c>
      <c r="U120" s="17">
        <v>0.21</v>
      </c>
      <c r="V120" s="21">
        <v>0.12</v>
      </c>
    </row>
    <row r="121" spans="20:22" ht="16.5" thickBot="1" x14ac:dyDescent="0.3">
      <c r="T121" s="16">
        <v>42</v>
      </c>
      <c r="U121" s="21">
        <v>0.21</v>
      </c>
      <c r="V121" s="21">
        <v>0.12</v>
      </c>
    </row>
    <row r="122" spans="20:22" ht="16.5" thickBot="1" x14ac:dyDescent="0.3">
      <c r="T122" s="18">
        <v>43</v>
      </c>
      <c r="U122" s="17">
        <v>0.22</v>
      </c>
      <c r="V122" s="17">
        <v>0.12</v>
      </c>
    </row>
  </sheetData>
  <mergeCells count="54">
    <mergeCell ref="E105:G105"/>
    <mergeCell ref="B102:E102"/>
    <mergeCell ref="C104:G104"/>
    <mergeCell ref="D91:E91"/>
    <mergeCell ref="D92:E92"/>
    <mergeCell ref="D94:E94"/>
    <mergeCell ref="C96:E96"/>
    <mergeCell ref="C97:E97"/>
    <mergeCell ref="D99:E99"/>
    <mergeCell ref="M71:M72"/>
    <mergeCell ref="D74:E74"/>
    <mergeCell ref="E84:F84"/>
    <mergeCell ref="E86:F86"/>
    <mergeCell ref="B101:E101"/>
    <mergeCell ref="D89:E89"/>
    <mergeCell ref="E71:F72"/>
    <mergeCell ref="B57:E57"/>
    <mergeCell ref="F45:F47"/>
    <mergeCell ref="G45:G47"/>
    <mergeCell ref="G71:G72"/>
    <mergeCell ref="H45:H47"/>
    <mergeCell ref="A53:A55"/>
    <mergeCell ref="B53:E54"/>
    <mergeCell ref="F53:G56"/>
    <mergeCell ref="H53:H56"/>
    <mergeCell ref="B55:E55"/>
    <mergeCell ref="B42:E42"/>
    <mergeCell ref="A45:A47"/>
    <mergeCell ref="B45:B47"/>
    <mergeCell ref="C45:C47"/>
    <mergeCell ref="D45:D47"/>
    <mergeCell ref="E45:E47"/>
    <mergeCell ref="B28:E28"/>
    <mergeCell ref="A38:A41"/>
    <mergeCell ref="B38:E39"/>
    <mergeCell ref="F38:G41"/>
    <mergeCell ref="H38:H41"/>
    <mergeCell ref="B40:E40"/>
    <mergeCell ref="H24:H27"/>
    <mergeCell ref="B26:E26"/>
    <mergeCell ref="C1:H1"/>
    <mergeCell ref="A3:H3"/>
    <mergeCell ref="A4:H4"/>
    <mergeCell ref="A5:H5"/>
    <mergeCell ref="A10:A13"/>
    <mergeCell ref="B10:E11"/>
    <mergeCell ref="F10:G13"/>
    <mergeCell ref="H10:H13"/>
    <mergeCell ref="B12:E12"/>
    <mergeCell ref="B14:E14"/>
    <mergeCell ref="C15:C16"/>
    <mergeCell ref="A24:A27"/>
    <mergeCell ref="B24:E25"/>
    <mergeCell ref="F24:G27"/>
  </mergeCells>
  <conditionalFormatting sqref="B2 D34 D43">
    <cfRule type="expression" dxfId="254" priority="34">
      <formula>#REF!=#REF!</formula>
    </cfRule>
  </conditionalFormatting>
  <conditionalFormatting sqref="B14">
    <cfRule type="expression" dxfId="253" priority="13">
      <formula>#REF!=#REF!</formula>
    </cfRule>
  </conditionalFormatting>
  <conditionalFormatting sqref="B28">
    <cfRule type="expression" dxfId="252" priority="12">
      <formula>#REF!=#REF!</formula>
    </cfRule>
  </conditionalFormatting>
  <conditionalFormatting sqref="B42">
    <cfRule type="expression" dxfId="251" priority="11">
      <formula>#REF!=#REF!</formula>
    </cfRule>
  </conditionalFormatting>
  <conditionalFormatting sqref="B57">
    <cfRule type="expression" dxfId="250" priority="10">
      <formula>#REF!=#REF!</formula>
    </cfRule>
  </conditionalFormatting>
  <conditionalFormatting sqref="C15 D16:F16">
    <cfRule type="expression" dxfId="249" priority="28">
      <formula>$G$16=$F$16</formula>
    </cfRule>
  </conditionalFormatting>
  <conditionalFormatting sqref="C43 E43:F43">
    <cfRule type="expression" dxfId="248" priority="21">
      <formula>$G$43=$F$43</formula>
    </cfRule>
  </conditionalFormatting>
  <conditionalFormatting sqref="C29:E31">
    <cfRule type="expression" dxfId="247" priority="14">
      <formula>#REF!=#REF!</formula>
    </cfRule>
  </conditionalFormatting>
  <conditionalFormatting sqref="C15:F15">
    <cfRule type="expression" dxfId="246" priority="29">
      <formula>$G$15=$F$15</formula>
    </cfRule>
  </conditionalFormatting>
  <conditionalFormatting sqref="C17:F17">
    <cfRule type="expression" dxfId="245" priority="27">
      <formula>$G$17=$F$17</formula>
    </cfRule>
  </conditionalFormatting>
  <conditionalFormatting sqref="C44:F44">
    <cfRule type="expression" dxfId="244" priority="20">
      <formula>$G$44=$F$44</formula>
    </cfRule>
  </conditionalFormatting>
  <conditionalFormatting sqref="C45:F47">
    <cfRule type="expression" dxfId="243" priority="19">
      <formula>$G$45=$F$45</formula>
    </cfRule>
  </conditionalFormatting>
  <conditionalFormatting sqref="D58:F58">
    <cfRule type="expression" dxfId="242" priority="17">
      <formula>$G$58=$F$58</formula>
    </cfRule>
  </conditionalFormatting>
  <conditionalFormatting sqref="D59:F59">
    <cfRule type="expression" dxfId="241" priority="16">
      <formula>$G$59=$F$59</formula>
    </cfRule>
  </conditionalFormatting>
  <conditionalFormatting sqref="D60:F60">
    <cfRule type="expression" dxfId="240" priority="15">
      <formula>$G$60=$F$60</formula>
    </cfRule>
  </conditionalFormatting>
  <conditionalFormatting sqref="F14">
    <cfRule type="expression" dxfId="239" priority="30">
      <formula>$G$14=$F$14</formula>
    </cfRule>
  </conditionalFormatting>
  <conditionalFormatting sqref="F28">
    <cfRule type="expression" dxfId="238" priority="26">
      <formula>$G$28=$F$28</formula>
    </cfRule>
  </conditionalFormatting>
  <conditionalFormatting sqref="F29">
    <cfRule type="expression" dxfId="237" priority="25">
      <formula>$G$29=$F$29</formula>
    </cfRule>
  </conditionalFormatting>
  <conditionalFormatting sqref="F30">
    <cfRule type="expression" dxfId="236" priority="24">
      <formula>$G$30=$F$30</formula>
    </cfRule>
  </conditionalFormatting>
  <conditionalFormatting sqref="F31">
    <cfRule type="expression" dxfId="235" priority="23">
      <formula>$G$31=$F$31</formula>
    </cfRule>
  </conditionalFormatting>
  <conditionalFormatting sqref="F42">
    <cfRule type="expression" dxfId="234" priority="22">
      <formula>$G$42=$F$42</formula>
    </cfRule>
  </conditionalFormatting>
  <conditionalFormatting sqref="F57">
    <cfRule type="expression" dxfId="233" priority="18">
      <formula>$G$57=$F$57</formula>
    </cfRule>
  </conditionalFormatting>
  <conditionalFormatting sqref="G71">
    <cfRule type="expression" dxfId="232" priority="33">
      <formula>$G$71&gt;11</formula>
    </cfRule>
  </conditionalFormatting>
  <conditionalFormatting sqref="G71:G72">
    <cfRule type="expression" dxfId="231" priority="31">
      <formula>$G$71&lt;5</formula>
    </cfRule>
  </conditionalFormatting>
  <conditionalFormatting sqref="M71:M72">
    <cfRule type="expression" dxfId="230" priority="32">
      <formula>#REF!&gt;150</formula>
    </cfRule>
  </conditionalFormatting>
  <hyperlinks>
    <hyperlink ref="B6" location="INDEX!A1" display="Retour à l'index" xr:uid="{B8918CFE-210A-41B4-A62F-5D9E98B08FC0}"/>
    <hyperlink ref="B104" location="INDEX!A1" display="Retour à l'index" xr:uid="{C553811B-B9E8-43AC-B9D3-D91DD6B2B170}"/>
    <hyperlink ref="E105:G105" location="'INDICE MAJORé'!A1" display="Si c'est le cas, calculez votre indice majoré" xr:uid="{7C94A824-5AB9-4A66-A1A1-078514583CD0}"/>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EF9BB-ABC8-4D0B-B6E1-2DD00992B032}">
  <sheetPr codeName="Feuil40"/>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hidden="1"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hidden="1"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hidden="1"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84" spans="2:13" ht="75"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4:22" ht="24.6" customHeight="1" x14ac:dyDescent="0.35">
      <c r="D97" s="199" t="s">
        <v>108</v>
      </c>
      <c r="E97" s="199"/>
      <c r="F97" s="30"/>
      <c r="G97" s="73"/>
      <c r="M97">
        <f>VLOOKUP(G97,Tableau1467262728[],3)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200" t="s">
        <v>112</v>
      </c>
      <c r="F107" s="200"/>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201" t="s">
        <v>135</v>
      </c>
      <c r="F109" s="201"/>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202" t="s">
        <v>114</v>
      </c>
      <c r="E112" s="202"/>
      <c r="F112" s="20"/>
      <c r="G112" s="74">
        <v>100</v>
      </c>
      <c r="T112" s="16">
        <v>10</v>
      </c>
      <c r="U112" s="19">
        <v>0.05</v>
      </c>
      <c r="V112" s="21">
        <v>0.04</v>
      </c>
    </row>
    <row r="113" spans="2:22" ht="16.5" thickBot="1" x14ac:dyDescent="0.3">
      <c r="T113" s="18">
        <v>11</v>
      </c>
      <c r="U113" s="19">
        <v>0.06</v>
      </c>
      <c r="V113" s="21">
        <v>0.04</v>
      </c>
    </row>
    <row r="114" spans="2:22" ht="24" thickBot="1" x14ac:dyDescent="0.4">
      <c r="D114" s="195" t="s">
        <v>115</v>
      </c>
      <c r="E114" s="195"/>
      <c r="F114" s="27"/>
      <c r="G114" s="28">
        <f>INDICrému*VALPointCC*MAJORATIONforfaitJour%</f>
        <v>21934</v>
      </c>
      <c r="T114" s="16">
        <v>12</v>
      </c>
      <c r="U114" s="19">
        <v>0.06</v>
      </c>
      <c r="V114" s="21">
        <v>0.04</v>
      </c>
    </row>
    <row r="115" spans="2:22" ht="24" thickBot="1" x14ac:dyDescent="0.4">
      <c r="D115" s="195" t="s">
        <v>116</v>
      </c>
      <c r="E115" s="195"/>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204" t="s">
        <v>130</v>
      </c>
      <c r="E117" s="204"/>
      <c r="G117" s="75">
        <v>0.5</v>
      </c>
      <c r="T117" s="18">
        <v>15</v>
      </c>
      <c r="U117" s="19">
        <v>0.08</v>
      </c>
      <c r="V117" s="21">
        <v>0.05</v>
      </c>
    </row>
    <row r="118" spans="2:22" ht="16.5" thickBot="1" x14ac:dyDescent="0.3">
      <c r="T118" s="16">
        <v>16</v>
      </c>
      <c r="U118" s="19">
        <v>0.08</v>
      </c>
      <c r="V118" s="21">
        <v>0.06</v>
      </c>
    </row>
    <row r="119" spans="2:22" ht="18.95" customHeight="1" thickBot="1" x14ac:dyDescent="0.4">
      <c r="C119" s="205" t="s">
        <v>132</v>
      </c>
      <c r="D119" s="205"/>
      <c r="E119" s="205"/>
      <c r="F119" s="27"/>
      <c r="G119" s="28">
        <f>BrutANNUELtpsPlein*QuotitéTRAVAILtotal</f>
        <v>10967</v>
      </c>
      <c r="T119" s="18">
        <v>17</v>
      </c>
      <c r="U119" s="19">
        <v>0.09</v>
      </c>
      <c r="V119" s="21">
        <v>0.06</v>
      </c>
    </row>
    <row r="120" spans="2:22" ht="18.95" customHeight="1" thickBot="1" x14ac:dyDescent="0.4">
      <c r="C120" s="205" t="s">
        <v>133</v>
      </c>
      <c r="D120" s="205"/>
      <c r="E120" s="205"/>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6" t="s">
        <v>131</v>
      </c>
      <c r="E122" s="206"/>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205" t="s">
        <v>134</v>
      </c>
      <c r="C124" s="205"/>
      <c r="D124" s="205"/>
      <c r="E124" s="205"/>
      <c r="F124" s="27"/>
      <c r="G124" s="28">
        <f>BRUTannuel1fonction*QuotitéPourCETTEfonction</f>
        <v>3619.11</v>
      </c>
      <c r="T124" s="16">
        <v>22</v>
      </c>
      <c r="U124" s="17">
        <v>0.11</v>
      </c>
      <c r="V124" s="21">
        <v>0.08</v>
      </c>
    </row>
    <row r="125" spans="2:22" ht="24" thickBot="1" x14ac:dyDescent="0.4">
      <c r="B125" s="205" t="s">
        <v>134</v>
      </c>
      <c r="C125" s="205"/>
      <c r="D125" s="205"/>
      <c r="E125" s="205"/>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203" t="s">
        <v>117</v>
      </c>
      <c r="D127" s="203"/>
      <c r="E127" s="203"/>
      <c r="F127" s="203"/>
      <c r="G127" s="203"/>
      <c r="T127" s="18">
        <v>25</v>
      </c>
      <c r="U127" s="17">
        <v>0.13</v>
      </c>
      <c r="V127" s="21">
        <v>0.09</v>
      </c>
    </row>
    <row r="128" spans="2:22" ht="19.5" thickBot="1" x14ac:dyDescent="0.35">
      <c r="E128" s="143" t="s">
        <v>348</v>
      </c>
      <c r="F128" s="143"/>
      <c r="G128" s="143"/>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229" priority="17">
      <formula>$G$60=$F$60</formula>
    </cfRule>
  </conditionalFormatting>
  <conditionalFormatting sqref="B13">
    <cfRule type="expression" dxfId="228" priority="16">
      <formula>#REF!=#REF!</formula>
    </cfRule>
  </conditionalFormatting>
  <conditionalFormatting sqref="B27">
    <cfRule type="expression" dxfId="227" priority="15">
      <formula>#REF!=#REF!</formula>
    </cfRule>
  </conditionalFormatting>
  <conditionalFormatting sqref="B42">
    <cfRule type="expression" dxfId="226" priority="13">
      <formula>#REF!=#REF!</formula>
    </cfRule>
  </conditionalFormatting>
  <conditionalFormatting sqref="B59">
    <cfRule type="expression" dxfId="225" priority="12">
      <formula>#REF!=#REF!</formula>
    </cfRule>
  </conditionalFormatting>
  <conditionalFormatting sqref="B75">
    <cfRule type="expression" dxfId="224" priority="14">
      <formula>#REF!=#REF!</formula>
    </cfRule>
  </conditionalFormatting>
  <conditionalFormatting sqref="B76 C77:F77">
    <cfRule type="expression" dxfId="223" priority="9">
      <formula>$G$77=$F$77</formula>
    </cfRule>
  </conditionalFormatting>
  <conditionalFormatting sqref="B76:E76">
    <cfRule type="expression" dxfId="222" priority="10">
      <formula>$G$76=$F$76</formula>
    </cfRule>
  </conditionalFormatting>
  <conditionalFormatting sqref="B14:F14">
    <cfRule type="expression" dxfId="221" priority="33">
      <formula>$G$14=$F$14</formula>
    </cfRule>
  </conditionalFormatting>
  <conditionalFormatting sqref="B75:F75">
    <cfRule type="expression" dxfId="220" priority="11">
      <formula>$G$75=$F$75</formula>
    </cfRule>
  </conditionalFormatting>
  <conditionalFormatting sqref="B78:F78">
    <cfRule type="expression" dxfId="219" priority="8">
      <formula>$G$78=$F$78</formula>
    </cfRule>
  </conditionalFormatting>
  <conditionalFormatting sqref="C28 D29:F29">
    <cfRule type="expression" dxfId="218" priority="29">
      <formula>$G$29=$F$29</formula>
    </cfRule>
  </conditionalFormatting>
  <conditionalFormatting sqref="C16:F16">
    <cfRule type="expression" dxfId="217" priority="31">
      <formula>$G$16=$F$16</formula>
    </cfRule>
  </conditionalFormatting>
  <conditionalFormatting sqref="C28:F28">
    <cfRule type="expression" dxfId="216" priority="30">
      <formula>$G$28=$F$28</formula>
    </cfRule>
  </conditionalFormatting>
  <conditionalFormatting sqref="C30:F30">
    <cfRule type="expression" dxfId="215" priority="28">
      <formula>$G$30=$F$30</formula>
    </cfRule>
  </conditionalFormatting>
  <conditionalFormatting sqref="C43:F43">
    <cfRule type="expression" dxfId="214" priority="26">
      <formula>$G$43=$F$43</formula>
    </cfRule>
  </conditionalFormatting>
  <conditionalFormatting sqref="C44:F44">
    <cfRule type="expression" dxfId="213" priority="25">
      <formula>$G$44=$F$44</formula>
    </cfRule>
  </conditionalFormatting>
  <conditionalFormatting sqref="C45:F45">
    <cfRule type="expression" dxfId="212" priority="24">
      <formula>$G$45=$F$45</formula>
    </cfRule>
  </conditionalFormatting>
  <conditionalFormatting sqref="D22">
    <cfRule type="expression" dxfId="211" priority="18">
      <formula>$G$60=$F$60</formula>
    </cfRule>
  </conditionalFormatting>
  <conditionalFormatting sqref="D33">
    <cfRule type="expression" dxfId="210" priority="19">
      <formula>$G$60=$F$60</formula>
    </cfRule>
  </conditionalFormatting>
  <conditionalFormatting sqref="D86">
    <cfRule type="expression" dxfId="209" priority="6">
      <formula>$G$88=$F$88</formula>
    </cfRule>
    <cfRule type="expression" dxfId="208" priority="7">
      <formula>$G$87=$F$87</formula>
    </cfRule>
  </conditionalFormatting>
  <conditionalFormatting sqref="D60:F60">
    <cfRule type="expression" dxfId="207" priority="22">
      <formula>$G$60=$F$60</formula>
    </cfRule>
  </conditionalFormatting>
  <conditionalFormatting sqref="D61:F61">
    <cfRule type="expression" dxfId="206" priority="21">
      <formula>$G$61=$F$61</formula>
    </cfRule>
  </conditionalFormatting>
  <conditionalFormatting sqref="D62:F62">
    <cfRule type="expression" dxfId="205" priority="20">
      <formula>$G$62=$F$62</formula>
    </cfRule>
  </conditionalFormatting>
  <conditionalFormatting sqref="D85:F85">
    <cfRule type="expression" dxfId="204" priority="5">
      <formula>$G$85=$F$85</formula>
    </cfRule>
  </conditionalFormatting>
  <conditionalFormatting sqref="D86:F86">
    <cfRule type="expression" dxfId="203" priority="4">
      <formula>$G$86=$F$86</formula>
    </cfRule>
  </conditionalFormatting>
  <conditionalFormatting sqref="D89:F89">
    <cfRule type="expression" dxfId="202" priority="1">
      <formula>$G$89=$F$89</formula>
    </cfRule>
  </conditionalFormatting>
  <conditionalFormatting sqref="E14 C15:D15 F15">
    <cfRule type="expression" dxfId="201" priority="32">
      <formula>$G$15=$F$15</formula>
    </cfRule>
  </conditionalFormatting>
  <conditionalFormatting sqref="E87:F87">
    <cfRule type="expression" dxfId="200" priority="3">
      <formula>$G$87=$F$87</formula>
    </cfRule>
  </conditionalFormatting>
  <conditionalFormatting sqref="E88:F88">
    <cfRule type="expression" dxfId="199" priority="2">
      <formula>$G$88=$F$88</formula>
    </cfRule>
  </conditionalFormatting>
  <conditionalFormatting sqref="F13">
    <cfRule type="expression" dxfId="198" priority="34">
      <formula>$G$13=$F$13</formula>
    </cfRule>
  </conditionalFormatting>
  <conditionalFormatting sqref="F42">
    <cfRule type="expression" dxfId="197" priority="27">
      <formula>$G$42=$F$42</formula>
    </cfRule>
  </conditionalFormatting>
  <conditionalFormatting sqref="F59">
    <cfRule type="expression" dxfId="196" priority="23">
      <formula>$G$59=$F$59</formula>
    </cfRule>
  </conditionalFormatting>
  <conditionalFormatting sqref="G94">
    <cfRule type="expression" dxfId="195" priority="37">
      <formula>$G$94&gt;11</formula>
    </cfRule>
  </conditionalFormatting>
  <conditionalFormatting sqref="G94:G95">
    <cfRule type="expression" dxfId="194" priority="35">
      <formula>$G$94&lt;5</formula>
    </cfRule>
  </conditionalFormatting>
  <conditionalFormatting sqref="M94:M95">
    <cfRule type="expression" dxfId="193" priority="36">
      <formula>#REF!&gt;150</formula>
    </cfRule>
  </conditionalFormatting>
  <hyperlinks>
    <hyperlink ref="B6" location="INDEX!A1" display="Retour à l'index" xr:uid="{EA922098-5221-4CEC-818C-3B16FBDA1C1C}"/>
    <hyperlink ref="B127" location="INDEX!A1" display="Retour à l'index" xr:uid="{7B94393C-9F25-4063-A1F7-3EB323C5E739}"/>
    <hyperlink ref="E128:G128" location="'INDICE MAJORé'!A1" display="Si c'est le cas, calculez votre indice majoré" xr:uid="{633CA9BA-5A79-4431-B9DE-5F84B0B62C3B}"/>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19BC-C3CE-4929-AA46-F2918C0AF41B}">
  <sheetPr codeName="Feuil41"/>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55" spans="1:8" ht="14.45" customHeight="1" x14ac:dyDescent="0.25">
      <c r="A55" s="168" t="s">
        <v>2</v>
      </c>
      <c r="B55" s="189" t="s">
        <v>78</v>
      </c>
      <c r="C55" s="189"/>
      <c r="D55" s="189"/>
      <c r="E55" s="189"/>
      <c r="F55" s="157" t="s">
        <v>32</v>
      </c>
      <c r="G55" s="157"/>
      <c r="H55" s="161" t="s">
        <v>2</v>
      </c>
    </row>
    <row r="56" spans="1:8" x14ac:dyDescent="0.25">
      <c r="A56" s="168"/>
      <c r="B56" s="189"/>
      <c r="C56" s="189"/>
      <c r="D56" s="189"/>
      <c r="E56" s="189"/>
      <c r="F56" s="157"/>
      <c r="G56" s="157"/>
      <c r="H56" s="161"/>
    </row>
    <row r="57" spans="1:8" ht="34.5" customHeight="1" x14ac:dyDescent="0.25">
      <c r="A57" s="168"/>
      <c r="B57" s="190" t="s">
        <v>72</v>
      </c>
      <c r="C57" s="190"/>
      <c r="D57" s="190"/>
      <c r="E57" s="190"/>
      <c r="F57" s="157"/>
      <c r="G57" s="157"/>
      <c r="H57" s="161"/>
    </row>
    <row r="58" spans="1:8" ht="31.5" x14ac:dyDescent="0.25">
      <c r="A58" s="168"/>
      <c r="B58" s="2"/>
      <c r="C58" s="2"/>
      <c r="D58" s="36" t="s">
        <v>73</v>
      </c>
      <c r="E58" s="36" t="s">
        <v>74</v>
      </c>
      <c r="F58" s="157"/>
      <c r="G58" s="157"/>
      <c r="H58" s="161"/>
    </row>
    <row r="59" spans="1:8" ht="40.5" customHeight="1" x14ac:dyDescent="0.25">
      <c r="A59" s="10">
        <v>1</v>
      </c>
      <c r="B59" s="171" t="s">
        <v>173</v>
      </c>
      <c r="C59" s="171"/>
      <c r="D59" s="171"/>
      <c r="E59" s="171"/>
      <c r="F59" s="4">
        <v>50</v>
      </c>
      <c r="G59" s="71"/>
      <c r="H59" s="3">
        <v>1</v>
      </c>
    </row>
    <row r="60" spans="1:8" ht="56.25" x14ac:dyDescent="0.25">
      <c r="A60" s="10">
        <v>2</v>
      </c>
      <c r="B60" s="4"/>
      <c r="C60" s="40"/>
      <c r="D60" s="35" t="s">
        <v>140</v>
      </c>
      <c r="E60" s="35" t="s">
        <v>79</v>
      </c>
      <c r="F60" s="11">
        <v>75</v>
      </c>
      <c r="G60" s="71"/>
      <c r="H60" s="3">
        <v>2</v>
      </c>
    </row>
    <row r="61" spans="1:8" ht="37.5" x14ac:dyDescent="0.25">
      <c r="A61" s="10">
        <v>3</v>
      </c>
      <c r="B61" s="4"/>
      <c r="C61" s="40"/>
      <c r="D61" s="35" t="s">
        <v>141</v>
      </c>
      <c r="E61" s="35" t="s">
        <v>80</v>
      </c>
      <c r="F61" s="11">
        <v>150</v>
      </c>
      <c r="G61" s="71"/>
      <c r="H61" s="3">
        <v>3</v>
      </c>
    </row>
    <row r="62" spans="1:8" ht="37.5" x14ac:dyDescent="0.25">
      <c r="A62" s="10">
        <v>4</v>
      </c>
      <c r="B62" s="5"/>
      <c r="C62" s="35"/>
      <c r="D62" s="35" t="s">
        <v>142</v>
      </c>
      <c r="E62" s="35" t="s">
        <v>81</v>
      </c>
      <c r="F62" s="11">
        <v>200</v>
      </c>
      <c r="G62" s="71"/>
      <c r="H62" s="3">
        <v>4</v>
      </c>
    </row>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0" spans="2:13" hidden="1" x14ac:dyDescent="0.25"/>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4:22" ht="24.6" customHeight="1" x14ac:dyDescent="0.35">
      <c r="D97" s="199" t="s">
        <v>108</v>
      </c>
      <c r="E97" s="199"/>
      <c r="F97" s="30"/>
      <c r="G97" s="73">
        <v>4</v>
      </c>
      <c r="M97">
        <f>VLOOKUP(G97,Tableau146726[],3)</f>
        <v>0.02</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22</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200" t="s">
        <v>112</v>
      </c>
      <c r="F107" s="200"/>
      <c r="G107" s="29">
        <f>INDICcatég+PointCPay+PointAutreCClassant+PointAnciennete+PointBONIFICATION</f>
        <v>1122</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201" t="s">
        <v>135</v>
      </c>
      <c r="F109" s="201"/>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202" t="s">
        <v>114</v>
      </c>
      <c r="E112" s="202"/>
      <c r="F112" s="20"/>
      <c r="G112" s="74">
        <v>100</v>
      </c>
      <c r="T112" s="16">
        <v>10</v>
      </c>
      <c r="U112" s="19">
        <v>0.05</v>
      </c>
      <c r="V112" s="21">
        <v>0.04</v>
      </c>
    </row>
    <row r="113" spans="2:22" ht="16.5" thickBot="1" x14ac:dyDescent="0.3">
      <c r="T113" s="18">
        <v>11</v>
      </c>
      <c r="U113" s="19">
        <v>0.06</v>
      </c>
      <c r="V113" s="21">
        <v>0.04</v>
      </c>
    </row>
    <row r="114" spans="2:22" ht="24" thickBot="1" x14ac:dyDescent="0.4">
      <c r="D114" s="195" t="s">
        <v>115</v>
      </c>
      <c r="E114" s="195"/>
      <c r="F114" s="27"/>
      <c r="G114" s="28">
        <f>INDICrému*VALPointCC*MAJORATIONforfaitJour%</f>
        <v>22372.68</v>
      </c>
      <c r="T114" s="16">
        <v>12</v>
      </c>
      <c r="U114" s="19">
        <v>0.06</v>
      </c>
      <c r="V114" s="21">
        <v>0.04</v>
      </c>
    </row>
    <row r="115" spans="2:22" ht="24" thickBot="1" x14ac:dyDescent="0.4">
      <c r="D115" s="195" t="s">
        <v>116</v>
      </c>
      <c r="E115" s="195"/>
      <c r="F115" s="27"/>
      <c r="G115" s="28">
        <f>BrutANNUELtpsPlein/12</f>
        <v>1864.39</v>
      </c>
      <c r="T115" s="18">
        <v>13</v>
      </c>
      <c r="U115" s="19">
        <v>7.0000000000000007E-2</v>
      </c>
      <c r="V115" s="21">
        <v>0.05</v>
      </c>
    </row>
    <row r="116" spans="2:22" ht="16.5" thickBot="1" x14ac:dyDescent="0.3">
      <c r="T116" s="16">
        <v>14</v>
      </c>
      <c r="U116" s="19">
        <v>7.0000000000000007E-2</v>
      </c>
      <c r="V116" s="21">
        <v>0.05</v>
      </c>
    </row>
    <row r="117" spans="2:22" ht="24" thickBot="1" x14ac:dyDescent="0.4">
      <c r="D117" s="204" t="s">
        <v>130</v>
      </c>
      <c r="E117" s="204"/>
      <c r="G117" s="75">
        <v>0.5</v>
      </c>
      <c r="T117" s="18">
        <v>15</v>
      </c>
      <c r="U117" s="19">
        <v>0.08</v>
      </c>
      <c r="V117" s="21">
        <v>0.05</v>
      </c>
    </row>
    <row r="118" spans="2:22" ht="16.5" thickBot="1" x14ac:dyDescent="0.3">
      <c r="T118" s="16">
        <v>16</v>
      </c>
      <c r="U118" s="19">
        <v>0.08</v>
      </c>
      <c r="V118" s="21">
        <v>0.06</v>
      </c>
    </row>
    <row r="119" spans="2:22" ht="18.95" customHeight="1" thickBot="1" x14ac:dyDescent="0.4">
      <c r="C119" s="205" t="s">
        <v>132</v>
      </c>
      <c r="D119" s="205"/>
      <c r="E119" s="205"/>
      <c r="F119" s="27"/>
      <c r="G119" s="28">
        <f>BrutANNUELtpsPlein*QuotitéTRAVAILtotal</f>
        <v>11186.34</v>
      </c>
      <c r="T119" s="18">
        <v>17</v>
      </c>
      <c r="U119" s="19">
        <v>0.09</v>
      </c>
      <c r="V119" s="21">
        <v>0.06</v>
      </c>
    </row>
    <row r="120" spans="2:22" ht="18.95" customHeight="1" thickBot="1" x14ac:dyDescent="0.4">
      <c r="C120" s="205" t="s">
        <v>133</v>
      </c>
      <c r="D120" s="205"/>
      <c r="E120" s="205"/>
      <c r="F120" s="27"/>
      <c r="G120" s="28">
        <f>BRUTmensuelTPSplein*QuotitéTRAVAIL</f>
        <v>932.19500000000005</v>
      </c>
      <c r="T120" s="16">
        <v>18</v>
      </c>
      <c r="U120" s="19">
        <v>0.09</v>
      </c>
      <c r="V120" s="21">
        <v>0.06</v>
      </c>
    </row>
    <row r="121" spans="2:22" ht="16.5" thickBot="1" x14ac:dyDescent="0.3">
      <c r="T121" s="18">
        <v>19</v>
      </c>
      <c r="U121" s="19">
        <v>0.1</v>
      </c>
      <c r="V121" s="21">
        <v>7.0000000000000007E-2</v>
      </c>
    </row>
    <row r="122" spans="2:22" ht="24" thickBot="1" x14ac:dyDescent="0.4">
      <c r="D122" s="206" t="s">
        <v>131</v>
      </c>
      <c r="E122" s="206"/>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205" t="s">
        <v>134</v>
      </c>
      <c r="C124" s="205"/>
      <c r="D124" s="205"/>
      <c r="E124" s="205"/>
      <c r="F124" s="27"/>
      <c r="G124" s="28">
        <f>BRUTannuel1fonction*QuotitéPourCETTEfonction</f>
        <v>3691.4922000000001</v>
      </c>
      <c r="T124" s="16">
        <v>22</v>
      </c>
      <c r="U124" s="17">
        <v>0.11</v>
      </c>
      <c r="V124" s="21">
        <v>0.08</v>
      </c>
    </row>
    <row r="125" spans="2:22" ht="24" thickBot="1" x14ac:dyDescent="0.4">
      <c r="B125" s="205" t="s">
        <v>134</v>
      </c>
      <c r="C125" s="205"/>
      <c r="D125" s="205"/>
      <c r="E125" s="205"/>
      <c r="F125" s="27"/>
      <c r="G125" s="28">
        <f>BrutMENSUEL*QuotitéPourCETTEfonction</f>
        <v>307.62435000000005</v>
      </c>
      <c r="T125" s="18">
        <v>23</v>
      </c>
      <c r="U125" s="17">
        <v>0.12</v>
      </c>
      <c r="V125" s="21">
        <v>0.08</v>
      </c>
    </row>
    <row r="126" spans="2:22" ht="16.5" thickBot="1" x14ac:dyDescent="0.3">
      <c r="T126" s="16">
        <v>24</v>
      </c>
      <c r="U126" s="17">
        <v>0.12</v>
      </c>
      <c r="V126" s="21">
        <v>0.08</v>
      </c>
    </row>
    <row r="127" spans="2:22" ht="14.45" customHeight="1" thickBot="1" x14ac:dyDescent="0.3">
      <c r="B127" s="77" t="s">
        <v>266</v>
      </c>
      <c r="C127" s="203" t="s">
        <v>117</v>
      </c>
      <c r="D127" s="203"/>
      <c r="E127" s="203"/>
      <c r="F127" s="203"/>
      <c r="G127" s="203"/>
      <c r="T127" s="18">
        <v>25</v>
      </c>
      <c r="U127" s="17">
        <v>0.13</v>
      </c>
      <c r="V127" s="21">
        <v>0.09</v>
      </c>
    </row>
    <row r="128" spans="2:22" ht="19.5" thickBot="1" x14ac:dyDescent="0.35">
      <c r="E128" s="143" t="s">
        <v>348</v>
      </c>
      <c r="F128" s="143"/>
      <c r="G128" s="143"/>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92" priority="17">
      <formula>$G$60=$F$60</formula>
    </cfRule>
  </conditionalFormatting>
  <conditionalFormatting sqref="B13">
    <cfRule type="expression" dxfId="191" priority="16">
      <formula>#REF!=#REF!</formula>
    </cfRule>
  </conditionalFormatting>
  <conditionalFormatting sqref="B27">
    <cfRule type="expression" dxfId="190" priority="15">
      <formula>#REF!=#REF!</formula>
    </cfRule>
  </conditionalFormatting>
  <conditionalFormatting sqref="B42">
    <cfRule type="expression" dxfId="189" priority="13">
      <formula>#REF!=#REF!</formula>
    </cfRule>
  </conditionalFormatting>
  <conditionalFormatting sqref="B59">
    <cfRule type="expression" dxfId="188" priority="12">
      <formula>#REF!=#REF!</formula>
    </cfRule>
  </conditionalFormatting>
  <conditionalFormatting sqref="B75">
    <cfRule type="expression" dxfId="187" priority="14">
      <formula>#REF!=#REF!</formula>
    </cfRule>
  </conditionalFormatting>
  <conditionalFormatting sqref="B76 C77:F77">
    <cfRule type="expression" dxfId="186" priority="9">
      <formula>$G$77=$F$77</formula>
    </cfRule>
  </conditionalFormatting>
  <conditionalFormatting sqref="B76:E76">
    <cfRule type="expression" dxfId="185" priority="10">
      <formula>$G$76=$F$76</formula>
    </cfRule>
  </conditionalFormatting>
  <conditionalFormatting sqref="B14:F14">
    <cfRule type="expression" dxfId="184" priority="33">
      <formula>$G$14=$F$14</formula>
    </cfRule>
  </conditionalFormatting>
  <conditionalFormatting sqref="B75:F75">
    <cfRule type="expression" dxfId="183" priority="11">
      <formula>$G$75=$F$75</formula>
    </cfRule>
  </conditionalFormatting>
  <conditionalFormatting sqref="B78:F78">
    <cfRule type="expression" dxfId="182" priority="8">
      <formula>$G$78=$F$78</formula>
    </cfRule>
  </conditionalFormatting>
  <conditionalFormatting sqref="C28 D29:F29">
    <cfRule type="expression" dxfId="181" priority="29">
      <formula>$G$29=$F$29</formula>
    </cfRule>
  </conditionalFormatting>
  <conditionalFormatting sqref="C16:F16">
    <cfRule type="expression" dxfId="180" priority="31">
      <formula>$G$16=$F$16</formula>
    </cfRule>
  </conditionalFormatting>
  <conditionalFormatting sqref="C28:F28">
    <cfRule type="expression" dxfId="179" priority="30">
      <formula>$G$28=$F$28</formula>
    </cfRule>
  </conditionalFormatting>
  <conditionalFormatting sqref="C30:F30">
    <cfRule type="expression" dxfId="178" priority="28">
      <formula>$G$30=$F$30</formula>
    </cfRule>
  </conditionalFormatting>
  <conditionalFormatting sqref="C43:F43">
    <cfRule type="expression" dxfId="177" priority="26">
      <formula>$G$43=$F$43</formula>
    </cfRule>
  </conditionalFormatting>
  <conditionalFormatting sqref="C44:F44">
    <cfRule type="expression" dxfId="176" priority="25">
      <formula>$G$44=$F$44</formula>
    </cfRule>
  </conditionalFormatting>
  <conditionalFormatting sqref="C45:F45">
    <cfRule type="expression" dxfId="175" priority="24">
      <formula>$G$45=$F$45</formula>
    </cfRule>
  </conditionalFormatting>
  <conditionalFormatting sqref="D22">
    <cfRule type="expression" dxfId="174" priority="18">
      <formula>$G$60=$F$60</formula>
    </cfRule>
  </conditionalFormatting>
  <conditionalFormatting sqref="D33">
    <cfRule type="expression" dxfId="173" priority="19">
      <formula>$G$60=$F$60</formula>
    </cfRule>
  </conditionalFormatting>
  <conditionalFormatting sqref="D86">
    <cfRule type="expression" dxfId="172" priority="6">
      <formula>$G$88=$F$88</formula>
    </cfRule>
    <cfRule type="expression" dxfId="171" priority="7">
      <formula>$G$87=$F$87</formula>
    </cfRule>
  </conditionalFormatting>
  <conditionalFormatting sqref="D60:F60">
    <cfRule type="expression" dxfId="170" priority="22">
      <formula>$G$60=$F$60</formula>
    </cfRule>
  </conditionalFormatting>
  <conditionalFormatting sqref="D61:F61">
    <cfRule type="expression" dxfId="169" priority="21">
      <formula>$G$61=$F$61</formula>
    </cfRule>
  </conditionalFormatting>
  <conditionalFormatting sqref="D62:F62">
    <cfRule type="expression" dxfId="168" priority="20">
      <formula>$G$62=$F$62</formula>
    </cfRule>
  </conditionalFormatting>
  <conditionalFormatting sqref="D85:F85">
    <cfRule type="expression" dxfId="167" priority="5">
      <formula>$G$85=$F$85</formula>
    </cfRule>
  </conditionalFormatting>
  <conditionalFormatting sqref="D86:F86">
    <cfRule type="expression" dxfId="166" priority="4">
      <formula>$G$86=$F$86</formula>
    </cfRule>
  </conditionalFormatting>
  <conditionalFormatting sqref="D89:F89">
    <cfRule type="expression" dxfId="165" priority="1">
      <formula>$G$89=$F$89</formula>
    </cfRule>
  </conditionalFormatting>
  <conditionalFormatting sqref="E14 C15:D15 F15">
    <cfRule type="expression" dxfId="164" priority="32">
      <formula>$G$15=$F$15</formula>
    </cfRule>
  </conditionalFormatting>
  <conditionalFormatting sqref="E87:F87">
    <cfRule type="expression" dxfId="163" priority="3">
      <formula>$G$87=$F$87</formula>
    </cfRule>
  </conditionalFormatting>
  <conditionalFormatting sqref="E88:F88">
    <cfRule type="expression" dxfId="162" priority="2">
      <formula>$G$88=$F$88</formula>
    </cfRule>
  </conditionalFormatting>
  <conditionalFormatting sqref="F13">
    <cfRule type="expression" dxfId="161" priority="34">
      <formula>$G$13=$F$13</formula>
    </cfRule>
  </conditionalFormatting>
  <conditionalFormatting sqref="F42">
    <cfRule type="expression" dxfId="160" priority="27">
      <formula>$G$42=$F$42</formula>
    </cfRule>
  </conditionalFormatting>
  <conditionalFormatting sqref="F59">
    <cfRule type="expression" dxfId="159" priority="23">
      <formula>$G$59=$F$59</formula>
    </cfRule>
  </conditionalFormatting>
  <conditionalFormatting sqref="G94">
    <cfRule type="expression" dxfId="158" priority="37">
      <formula>$G$94&gt;11</formula>
    </cfRule>
  </conditionalFormatting>
  <conditionalFormatting sqref="G94:G95">
    <cfRule type="expression" dxfId="157" priority="35">
      <formula>$G$94&lt;5</formula>
    </cfRule>
  </conditionalFormatting>
  <conditionalFormatting sqref="M94:M95">
    <cfRule type="expression" dxfId="156" priority="36">
      <formula>#REF!&gt;150</formula>
    </cfRule>
  </conditionalFormatting>
  <hyperlinks>
    <hyperlink ref="B6" location="INDEX!A1" display="Retour à l'index" xr:uid="{ACF462EE-2BA8-4095-8312-8FD3B9F8EA28}"/>
    <hyperlink ref="B127" location="INDEX!A1" display="Retour à l'index" xr:uid="{BD0BB05B-7EA3-4490-9914-36194B1D342D}"/>
    <hyperlink ref="E128:G128" location="'INDICE MAJORé'!A1" display="Si c'est le cas, calculez votre indice majoré" xr:uid="{50BB4F3E-56CE-4325-BC25-586B41C44972}"/>
  </hyperlinks>
  <pageMargins left="0.25" right="0.25" top="0.75" bottom="0.75" header="0.3" footer="0.3"/>
  <pageSetup paperSize="8" orientation="landscape" horizontalDpi="4294967293" verticalDpi="0" r:id="rId1"/>
  <drawing r:id="rId2"/>
  <legacyDrawing r:id="rId3"/>
  <tableParts count="1">
    <tablePart r:id="rId4"/>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7C80E-92F5-49A0-931C-B38A71BE2DB0}">
  <sheetPr codeName="Feuil42"/>
  <dimension ref="A1:AC145"/>
  <sheetViews>
    <sheetView zoomScale="84" zoomScaleNormal="84" workbookViewId="0">
      <selection activeCell="C18" sqref="C18"/>
    </sheetView>
  </sheetViews>
  <sheetFormatPr baseColWidth="10" defaultRowHeight="15" x14ac:dyDescent="0.25"/>
  <cols>
    <col min="1" max="1" width="5.28515625" bestFit="1" customWidth="1"/>
    <col min="2" max="2" width="31.42578125" customWidth="1"/>
    <col min="3" max="5" width="38.42578125" customWidth="1"/>
    <col min="6" max="6" width="5.5703125" bestFit="1" customWidth="1"/>
    <col min="7" max="7" width="18.7109375" customWidth="1"/>
    <col min="9" max="9" width="0" hidden="1" customWidth="1"/>
    <col min="10" max="29" width="10.85546875" hidden="1" customWidth="1"/>
    <col min="30" max="32" width="10.85546875" customWidth="1"/>
  </cols>
  <sheetData>
    <row r="1" spans="1:8" ht="26.25" x14ac:dyDescent="0.4">
      <c r="A1" s="1" t="s">
        <v>0</v>
      </c>
      <c r="B1" s="1"/>
      <c r="C1" s="144"/>
      <c r="D1" s="144"/>
      <c r="E1" s="144"/>
      <c r="F1" s="144"/>
      <c r="G1" s="144"/>
      <c r="H1" s="144"/>
    </row>
    <row r="2" spans="1:8" ht="18.75" x14ac:dyDescent="0.25">
      <c r="B2" s="76"/>
    </row>
    <row r="3" spans="1:8" ht="23.25" x14ac:dyDescent="0.35">
      <c r="A3" s="145" t="s">
        <v>1</v>
      </c>
      <c r="B3" s="145"/>
      <c r="C3" s="145"/>
      <c r="D3" s="145"/>
      <c r="E3" s="145"/>
      <c r="F3" s="145"/>
      <c r="G3" s="145"/>
      <c r="H3" s="145"/>
    </row>
    <row r="4" spans="1:8" ht="23.25" x14ac:dyDescent="0.35">
      <c r="A4" s="146" t="s">
        <v>128</v>
      </c>
      <c r="B4" s="146"/>
      <c r="C4" s="146"/>
      <c r="D4" s="146"/>
      <c r="E4" s="146"/>
      <c r="F4" s="146"/>
      <c r="G4" s="146"/>
      <c r="H4" s="146"/>
    </row>
    <row r="5" spans="1:8" ht="23.25" x14ac:dyDescent="0.35">
      <c r="A5" s="147" t="s">
        <v>290</v>
      </c>
      <c r="B5" s="147"/>
      <c r="C5" s="147"/>
      <c r="D5" s="147"/>
      <c r="E5" s="147"/>
      <c r="F5" s="147"/>
      <c r="G5" s="147"/>
      <c r="H5" s="147"/>
    </row>
    <row r="6" spans="1:8" x14ac:dyDescent="0.25">
      <c r="B6" s="77" t="s">
        <v>266</v>
      </c>
      <c r="C6" t="s">
        <v>385</v>
      </c>
    </row>
    <row r="9" spans="1:8" ht="14.45" customHeight="1" x14ac:dyDescent="0.25">
      <c r="A9" s="148" t="s">
        <v>2</v>
      </c>
      <c r="B9" s="151" t="s">
        <v>23</v>
      </c>
      <c r="C9" s="152"/>
      <c r="D9" s="152"/>
      <c r="E9" s="153"/>
      <c r="F9" s="157" t="s">
        <v>4</v>
      </c>
      <c r="G9" s="157"/>
      <c r="H9" s="148" t="s">
        <v>2</v>
      </c>
    </row>
    <row r="10" spans="1:8" x14ac:dyDescent="0.25">
      <c r="A10" s="149"/>
      <c r="B10" s="154"/>
      <c r="C10" s="155"/>
      <c r="D10" s="155"/>
      <c r="E10" s="156"/>
      <c r="F10" s="157"/>
      <c r="G10" s="157"/>
      <c r="H10" s="149"/>
    </row>
    <row r="11" spans="1:8" ht="29.45" customHeight="1" x14ac:dyDescent="0.25">
      <c r="A11" s="149"/>
      <c r="B11" s="158" t="s">
        <v>5</v>
      </c>
      <c r="C11" s="159"/>
      <c r="D11" s="159"/>
      <c r="E11" s="160"/>
      <c r="F11" s="157"/>
      <c r="G11" s="157"/>
      <c r="H11" s="149"/>
    </row>
    <row r="12" spans="1:8" ht="15.75" x14ac:dyDescent="0.25">
      <c r="A12" s="150"/>
      <c r="B12" s="6"/>
      <c r="C12" s="52" t="s">
        <v>120</v>
      </c>
      <c r="D12" s="52" t="s">
        <v>6</v>
      </c>
      <c r="E12" s="52" t="s">
        <v>7</v>
      </c>
      <c r="F12" s="157"/>
      <c r="G12" s="157"/>
      <c r="H12" s="150"/>
    </row>
    <row r="13" spans="1:8" ht="30.95" customHeight="1" x14ac:dyDescent="0.25">
      <c r="A13" s="3">
        <v>1</v>
      </c>
      <c r="B13" s="163" t="s">
        <v>173</v>
      </c>
      <c r="C13" s="164"/>
      <c r="D13" s="164"/>
      <c r="E13" s="165"/>
      <c r="F13" s="4">
        <v>30</v>
      </c>
      <c r="G13" s="69"/>
      <c r="H13" s="3">
        <v>1</v>
      </c>
    </row>
    <row r="14" spans="1:8" ht="75" x14ac:dyDescent="0.25">
      <c r="A14" s="3">
        <v>2</v>
      </c>
      <c r="B14" s="7"/>
      <c r="C14" s="39" t="s">
        <v>24</v>
      </c>
      <c r="D14" s="39" t="s">
        <v>25</v>
      </c>
      <c r="E14" s="166" t="s">
        <v>22</v>
      </c>
      <c r="F14" s="4">
        <v>35</v>
      </c>
      <c r="G14" s="69"/>
      <c r="H14" s="3">
        <v>2</v>
      </c>
    </row>
    <row r="15" spans="1:8" ht="75" x14ac:dyDescent="0.25">
      <c r="A15" s="3">
        <v>3</v>
      </c>
      <c r="B15" s="8"/>
      <c r="C15" s="39" t="s">
        <v>26</v>
      </c>
      <c r="D15" s="39" t="s">
        <v>27</v>
      </c>
      <c r="E15" s="167"/>
      <c r="F15" s="4">
        <v>45</v>
      </c>
      <c r="G15" s="69"/>
      <c r="H15" s="3">
        <v>3</v>
      </c>
    </row>
    <row r="16" spans="1:8" ht="112.5" x14ac:dyDescent="0.25">
      <c r="A16" s="3">
        <v>4</v>
      </c>
      <c r="B16" s="5"/>
      <c r="C16" s="39" t="s">
        <v>28</v>
      </c>
      <c r="D16" s="39" t="s">
        <v>29</v>
      </c>
      <c r="E16" s="39" t="s">
        <v>30</v>
      </c>
      <c r="F16" s="4">
        <v>60</v>
      </c>
      <c r="G16" s="69"/>
      <c r="H16" s="3">
        <v>4</v>
      </c>
    </row>
    <row r="22" spans="1:8" ht="18.75" x14ac:dyDescent="0.25">
      <c r="D22" s="37"/>
    </row>
    <row r="23" spans="1:8" ht="14.45" customHeight="1" x14ac:dyDescent="0.25">
      <c r="A23" s="168" t="s">
        <v>2</v>
      </c>
      <c r="B23" s="169" t="s">
        <v>48</v>
      </c>
      <c r="C23" s="169"/>
      <c r="D23" s="169"/>
      <c r="E23" s="169"/>
      <c r="F23" s="157" t="s">
        <v>32</v>
      </c>
      <c r="G23" s="157"/>
      <c r="H23" s="161" t="s">
        <v>2</v>
      </c>
    </row>
    <row r="24" spans="1:8" x14ac:dyDescent="0.25">
      <c r="A24" s="168"/>
      <c r="B24" s="169"/>
      <c r="C24" s="169"/>
      <c r="D24" s="169"/>
      <c r="E24" s="169"/>
      <c r="F24" s="157"/>
      <c r="G24" s="157"/>
      <c r="H24" s="161"/>
    </row>
    <row r="25" spans="1:8" ht="30.95" customHeight="1" x14ac:dyDescent="0.25">
      <c r="A25" s="168"/>
      <c r="B25" s="170" t="s">
        <v>139</v>
      </c>
      <c r="C25" s="170"/>
      <c r="D25" s="170"/>
      <c r="E25" s="170"/>
      <c r="F25" s="157"/>
      <c r="G25" s="157"/>
      <c r="H25" s="161"/>
    </row>
    <row r="26" spans="1:8" ht="15.75" x14ac:dyDescent="0.25">
      <c r="A26" s="168"/>
      <c r="B26" s="57"/>
      <c r="C26" s="58" t="s">
        <v>34</v>
      </c>
      <c r="D26" s="58" t="s">
        <v>35</v>
      </c>
      <c r="E26" s="58" t="s">
        <v>36</v>
      </c>
      <c r="F26" s="157"/>
      <c r="G26" s="157"/>
      <c r="H26" s="161"/>
    </row>
    <row r="27" spans="1:8" ht="33.6" customHeight="1" x14ac:dyDescent="0.25">
      <c r="A27" s="10">
        <v>1</v>
      </c>
      <c r="B27" s="171" t="s">
        <v>173</v>
      </c>
      <c r="C27" s="171"/>
      <c r="D27" s="171"/>
      <c r="E27" s="171"/>
      <c r="F27" s="11">
        <v>30</v>
      </c>
      <c r="G27" s="70"/>
      <c r="H27" s="3">
        <v>1</v>
      </c>
    </row>
    <row r="28" spans="1:8" ht="93.75" x14ac:dyDescent="0.25">
      <c r="A28" s="10">
        <v>2</v>
      </c>
      <c r="B28" s="4"/>
      <c r="C28" s="172" t="s">
        <v>126</v>
      </c>
      <c r="D28" s="45"/>
      <c r="E28" s="45" t="s">
        <v>47</v>
      </c>
      <c r="F28" s="11">
        <v>35</v>
      </c>
      <c r="G28" s="70"/>
      <c r="H28" s="3">
        <v>2</v>
      </c>
    </row>
    <row r="29" spans="1:8" ht="131.25" x14ac:dyDescent="0.25">
      <c r="A29" s="10">
        <v>3</v>
      </c>
      <c r="B29" s="4"/>
      <c r="C29" s="172"/>
      <c r="D29" s="45" t="s">
        <v>49</v>
      </c>
      <c r="E29" s="45" t="s">
        <v>50</v>
      </c>
      <c r="F29" s="11">
        <v>45</v>
      </c>
      <c r="G29" s="70"/>
      <c r="H29" s="3">
        <v>3</v>
      </c>
    </row>
    <row r="30" spans="1:8" ht="187.5" x14ac:dyDescent="0.25">
      <c r="A30" s="10">
        <v>4</v>
      </c>
      <c r="B30" s="5"/>
      <c r="C30" s="45" t="s">
        <v>146</v>
      </c>
      <c r="D30" s="45" t="s">
        <v>51</v>
      </c>
      <c r="E30" s="45" t="s">
        <v>122</v>
      </c>
      <c r="F30" s="11">
        <v>60</v>
      </c>
      <c r="G30" s="70"/>
      <c r="H30" s="3">
        <v>4</v>
      </c>
    </row>
    <row r="33" spans="1:8" ht="18.75" x14ac:dyDescent="0.25">
      <c r="D33" s="76"/>
    </row>
    <row r="38" spans="1:8" x14ac:dyDescent="0.25">
      <c r="A38" s="168" t="s">
        <v>2</v>
      </c>
      <c r="B38" s="173" t="s">
        <v>69</v>
      </c>
      <c r="C38" s="173"/>
      <c r="D38" s="173"/>
      <c r="E38" s="173"/>
      <c r="F38" s="157" t="s">
        <v>32</v>
      </c>
      <c r="G38" s="157"/>
      <c r="H38" s="161" t="s">
        <v>2</v>
      </c>
    </row>
    <row r="39" spans="1:8" x14ac:dyDescent="0.25">
      <c r="A39" s="168"/>
      <c r="B39" s="173"/>
      <c r="C39" s="173"/>
      <c r="D39" s="173"/>
      <c r="E39" s="173"/>
      <c r="F39" s="157"/>
      <c r="G39" s="157"/>
      <c r="H39" s="161"/>
    </row>
    <row r="40" spans="1:8" ht="29.45" customHeight="1" x14ac:dyDescent="0.25">
      <c r="A40" s="168"/>
      <c r="B40" s="162" t="s">
        <v>53</v>
      </c>
      <c r="C40" s="162"/>
      <c r="D40" s="162"/>
      <c r="E40" s="162"/>
      <c r="F40" s="157"/>
      <c r="G40" s="157"/>
      <c r="H40" s="161"/>
    </row>
    <row r="41" spans="1:8" ht="15.75" x14ac:dyDescent="0.25">
      <c r="A41" s="168"/>
      <c r="B41" s="57"/>
      <c r="C41" s="60" t="s">
        <v>54</v>
      </c>
      <c r="D41" s="60" t="s">
        <v>55</v>
      </c>
      <c r="E41" s="60" t="s">
        <v>56</v>
      </c>
      <c r="F41" s="157"/>
      <c r="G41" s="157"/>
      <c r="H41" s="161"/>
    </row>
    <row r="42" spans="1:8" ht="33.950000000000003" customHeight="1" x14ac:dyDescent="0.25">
      <c r="A42" s="10">
        <v>1</v>
      </c>
      <c r="B42" s="171" t="s">
        <v>173</v>
      </c>
      <c r="C42" s="171"/>
      <c r="D42" s="171"/>
      <c r="E42" s="171"/>
      <c r="F42" s="11">
        <v>30</v>
      </c>
      <c r="G42" s="71"/>
      <c r="H42" s="3">
        <v>1</v>
      </c>
    </row>
    <row r="43" spans="1:8" ht="37.5" x14ac:dyDescent="0.25">
      <c r="A43" s="10">
        <v>2</v>
      </c>
      <c r="B43" s="4"/>
      <c r="C43" s="45" t="s">
        <v>153</v>
      </c>
      <c r="D43" s="45" t="s">
        <v>154</v>
      </c>
      <c r="E43" s="45"/>
      <c r="F43" s="11">
        <v>35</v>
      </c>
      <c r="G43" s="71"/>
      <c r="H43" s="3">
        <v>2</v>
      </c>
    </row>
    <row r="44" spans="1:8" ht="93.75" x14ac:dyDescent="0.25">
      <c r="A44" s="10">
        <v>3</v>
      </c>
      <c r="B44" s="4"/>
      <c r="C44" s="35" t="s">
        <v>155</v>
      </c>
      <c r="D44" s="35" t="s">
        <v>156</v>
      </c>
      <c r="E44" s="35"/>
      <c r="F44" s="11">
        <v>45</v>
      </c>
      <c r="G44" s="71"/>
      <c r="H44" s="3">
        <v>3</v>
      </c>
    </row>
    <row r="45" spans="1:8" ht="21" customHeight="1" x14ac:dyDescent="0.25">
      <c r="A45" s="174">
        <v>4</v>
      </c>
      <c r="B45" s="175"/>
      <c r="C45" s="166" t="s">
        <v>157</v>
      </c>
      <c r="D45" s="177" t="s">
        <v>152</v>
      </c>
      <c r="E45" s="166" t="s">
        <v>70</v>
      </c>
      <c r="F45" s="180">
        <v>60</v>
      </c>
      <c r="G45" s="183"/>
      <c r="H45" s="186">
        <v>4</v>
      </c>
    </row>
    <row r="46" spans="1:8" ht="14.45" customHeight="1" x14ac:dyDescent="0.25">
      <c r="A46" s="174"/>
      <c r="B46" s="175"/>
      <c r="C46" s="176"/>
      <c r="D46" s="178"/>
      <c r="E46" s="176"/>
      <c r="F46" s="181"/>
      <c r="G46" s="184"/>
      <c r="H46" s="187"/>
    </row>
    <row r="47" spans="1:8" ht="14.45" customHeight="1" x14ac:dyDescent="0.25">
      <c r="A47" s="174"/>
      <c r="B47" s="175"/>
      <c r="C47" s="176"/>
      <c r="D47" s="178"/>
      <c r="E47" s="176"/>
      <c r="F47" s="181"/>
      <c r="G47" s="184"/>
      <c r="H47" s="187"/>
    </row>
    <row r="48" spans="1:8" ht="18" customHeight="1" x14ac:dyDescent="0.25">
      <c r="A48" s="174"/>
      <c r="B48" s="13"/>
      <c r="C48" s="167"/>
      <c r="D48" s="179"/>
      <c r="E48" s="167"/>
      <c r="F48" s="182"/>
      <c r="G48" s="185"/>
      <c r="H48" s="188"/>
    </row>
    <row r="54" spans="1:8" hidden="1" x14ac:dyDescent="0.25"/>
    <row r="55" spans="1:8" ht="14.45" hidden="1" customHeight="1" x14ac:dyDescent="0.25">
      <c r="A55" s="168" t="s">
        <v>2</v>
      </c>
      <c r="B55" s="189" t="s">
        <v>78</v>
      </c>
      <c r="C55" s="189"/>
      <c r="D55" s="189"/>
      <c r="E55" s="189"/>
      <c r="F55" s="157" t="s">
        <v>32</v>
      </c>
      <c r="G55" s="157"/>
      <c r="H55" s="161" t="s">
        <v>2</v>
      </c>
    </row>
    <row r="56" spans="1:8" hidden="1" x14ac:dyDescent="0.25">
      <c r="A56" s="168"/>
      <c r="B56" s="189"/>
      <c r="C56" s="189"/>
      <c r="D56" s="189"/>
      <c r="E56" s="189"/>
      <c r="F56" s="157"/>
      <c r="G56" s="157"/>
      <c r="H56" s="161"/>
    </row>
    <row r="57" spans="1:8" ht="34.5" hidden="1" customHeight="1" x14ac:dyDescent="0.25">
      <c r="A57" s="168"/>
      <c r="B57" s="190" t="s">
        <v>72</v>
      </c>
      <c r="C57" s="190"/>
      <c r="D57" s="190"/>
      <c r="E57" s="190"/>
      <c r="F57" s="157"/>
      <c r="G57" s="157"/>
      <c r="H57" s="161"/>
    </row>
    <row r="58" spans="1:8" ht="31.5" hidden="1" x14ac:dyDescent="0.25">
      <c r="A58" s="168"/>
      <c r="B58" s="2"/>
      <c r="C58" s="2"/>
      <c r="D58" s="36" t="s">
        <v>73</v>
      </c>
      <c r="E58" s="36" t="s">
        <v>74</v>
      </c>
      <c r="F58" s="157"/>
      <c r="G58" s="157"/>
      <c r="H58" s="161"/>
    </row>
    <row r="59" spans="1:8" ht="40.5" hidden="1" customHeight="1" x14ac:dyDescent="0.25">
      <c r="A59" s="10">
        <v>1</v>
      </c>
      <c r="B59" s="171" t="s">
        <v>173</v>
      </c>
      <c r="C59" s="171"/>
      <c r="D59" s="171"/>
      <c r="E59" s="171"/>
      <c r="F59" s="4">
        <v>50</v>
      </c>
      <c r="G59" s="71"/>
      <c r="H59" s="3">
        <v>1</v>
      </c>
    </row>
    <row r="60" spans="1:8" ht="56.25" hidden="1" x14ac:dyDescent="0.25">
      <c r="A60" s="10">
        <v>2</v>
      </c>
      <c r="B60" s="4"/>
      <c r="C60" s="40"/>
      <c r="D60" s="35" t="s">
        <v>140</v>
      </c>
      <c r="E60" s="35" t="s">
        <v>79</v>
      </c>
      <c r="F60" s="11">
        <v>75</v>
      </c>
      <c r="G60" s="71"/>
      <c r="H60" s="3">
        <v>2</v>
      </c>
    </row>
    <row r="61" spans="1:8" ht="37.5" hidden="1" x14ac:dyDescent="0.25">
      <c r="A61" s="10">
        <v>3</v>
      </c>
      <c r="B61" s="4"/>
      <c r="C61" s="40"/>
      <c r="D61" s="35" t="s">
        <v>141</v>
      </c>
      <c r="E61" s="35" t="s">
        <v>80</v>
      </c>
      <c r="F61" s="11">
        <v>150</v>
      </c>
      <c r="G61" s="71"/>
      <c r="H61" s="3">
        <v>3</v>
      </c>
    </row>
    <row r="62" spans="1:8" ht="37.5" hidden="1" x14ac:dyDescent="0.25">
      <c r="A62" s="10">
        <v>4</v>
      </c>
      <c r="B62" s="5"/>
      <c r="C62" s="35"/>
      <c r="D62" s="35" t="s">
        <v>142</v>
      </c>
      <c r="E62" s="35" t="s">
        <v>81</v>
      </c>
      <c r="F62" s="11">
        <v>200</v>
      </c>
      <c r="G62" s="71"/>
      <c r="H62" s="3">
        <v>4</v>
      </c>
    </row>
    <row r="63" spans="1:8" hidden="1" x14ac:dyDescent="0.25"/>
    <row r="64" spans="1:8" hidden="1" x14ac:dyDescent="0.25"/>
    <row r="65" spans="1:8" hidden="1" x14ac:dyDescent="0.25"/>
    <row r="66" spans="1:8" hidden="1" x14ac:dyDescent="0.25"/>
    <row r="67" spans="1:8" hidden="1" x14ac:dyDescent="0.25"/>
    <row r="68" spans="1:8" hidden="1" x14ac:dyDescent="0.25"/>
    <row r="69" spans="1:8" hidden="1" x14ac:dyDescent="0.25"/>
    <row r="70" spans="1:8" hidden="1" x14ac:dyDescent="0.25"/>
    <row r="71" spans="1:8" ht="14.45" hidden="1" customHeight="1" x14ac:dyDescent="0.25">
      <c r="A71" s="34" t="s">
        <v>2</v>
      </c>
      <c r="B71" s="193" t="s">
        <v>91</v>
      </c>
      <c r="C71" s="193"/>
      <c r="D71" s="193"/>
      <c r="E71" s="193"/>
      <c r="F71" s="157" t="s">
        <v>32</v>
      </c>
      <c r="G71" s="157"/>
      <c r="H71" s="161" t="s">
        <v>2</v>
      </c>
    </row>
    <row r="72" spans="1:8" ht="14.45" hidden="1" customHeight="1" x14ac:dyDescent="0.25">
      <c r="A72" s="34"/>
      <c r="B72" s="193"/>
      <c r="C72" s="193"/>
      <c r="D72" s="193"/>
      <c r="E72" s="193"/>
      <c r="F72" s="157"/>
      <c r="G72" s="157"/>
      <c r="H72" s="161"/>
    </row>
    <row r="73" spans="1:8" ht="45.95" hidden="1" customHeight="1" x14ac:dyDescent="0.25">
      <c r="A73" s="9"/>
      <c r="B73" s="194" t="s">
        <v>119</v>
      </c>
      <c r="C73" s="194"/>
      <c r="D73" s="194"/>
      <c r="E73" s="194"/>
      <c r="F73" s="157"/>
      <c r="G73" s="157"/>
      <c r="H73" s="161"/>
    </row>
    <row r="74" spans="1:8" ht="15" hidden="1" customHeight="1" x14ac:dyDescent="0.25">
      <c r="A74" s="9"/>
      <c r="B74" s="64" t="s">
        <v>83</v>
      </c>
      <c r="C74" s="64" t="s">
        <v>84</v>
      </c>
      <c r="D74" s="64" t="s">
        <v>85</v>
      </c>
      <c r="E74" s="64" t="s">
        <v>86</v>
      </c>
      <c r="F74" s="157"/>
      <c r="G74" s="157"/>
      <c r="H74" s="161"/>
    </row>
    <row r="75" spans="1:8" ht="36" hidden="1" customHeight="1" x14ac:dyDescent="0.25">
      <c r="A75" s="10">
        <v>1</v>
      </c>
      <c r="B75" s="171" t="s">
        <v>173</v>
      </c>
      <c r="C75" s="171"/>
      <c r="D75" s="171"/>
      <c r="E75" s="171"/>
      <c r="F75" s="11">
        <v>50</v>
      </c>
      <c r="G75" s="71"/>
      <c r="H75" s="3">
        <v>1</v>
      </c>
    </row>
    <row r="76" spans="1:8" ht="112.5" hidden="1" x14ac:dyDescent="0.25">
      <c r="A76" s="10">
        <v>2</v>
      </c>
      <c r="B76" s="172" t="s">
        <v>165</v>
      </c>
      <c r="C76" s="45" t="s">
        <v>92</v>
      </c>
      <c r="D76" s="45" t="s">
        <v>93</v>
      </c>
      <c r="E76" s="45" t="s">
        <v>94</v>
      </c>
      <c r="F76" s="11">
        <v>100</v>
      </c>
      <c r="G76" s="71"/>
      <c r="H76" s="3">
        <v>2</v>
      </c>
    </row>
    <row r="77" spans="1:8" ht="131.25" hidden="1" x14ac:dyDescent="0.3">
      <c r="A77" s="10">
        <v>3</v>
      </c>
      <c r="B77" s="172"/>
      <c r="C77" s="45" t="s">
        <v>166</v>
      </c>
      <c r="D77" s="65" t="s">
        <v>95</v>
      </c>
      <c r="E77" s="45" t="s">
        <v>96</v>
      </c>
      <c r="F77" s="11">
        <v>150</v>
      </c>
      <c r="G77" s="71"/>
      <c r="H77" s="3">
        <v>3</v>
      </c>
    </row>
    <row r="78" spans="1:8" ht="93.75" hidden="1" x14ac:dyDescent="0.3">
      <c r="A78" s="10">
        <v>4</v>
      </c>
      <c r="B78" s="48"/>
      <c r="C78" s="35" t="s">
        <v>167</v>
      </c>
      <c r="D78" s="35"/>
      <c r="E78" s="35" t="s">
        <v>97</v>
      </c>
      <c r="F78" s="11">
        <v>200</v>
      </c>
      <c r="G78" s="71"/>
      <c r="H78" s="3">
        <v>4</v>
      </c>
    </row>
    <row r="79" spans="1:8" hidden="1" x14ac:dyDescent="0.25"/>
    <row r="80" spans="1:8" hidden="1" x14ac:dyDescent="0.25"/>
    <row r="81" spans="2:13" hidden="1" x14ac:dyDescent="0.25"/>
    <row r="82" spans="2:13" hidden="1" x14ac:dyDescent="0.25"/>
    <row r="83" spans="2:13" hidden="1" x14ac:dyDescent="0.25"/>
    <row r="84" spans="2:13" ht="75" hidden="1" x14ac:dyDescent="0.25">
      <c r="B84" s="196" t="s">
        <v>104</v>
      </c>
      <c r="C84" s="196"/>
      <c r="D84" s="196"/>
      <c r="E84" s="196"/>
      <c r="F84" s="196"/>
      <c r="G84" s="67" t="s">
        <v>99</v>
      </c>
    </row>
    <row r="85" spans="2:13" ht="37.5" hidden="1" x14ac:dyDescent="0.25">
      <c r="D85" s="41" t="s">
        <v>100</v>
      </c>
      <c r="E85" s="41" t="s">
        <v>101</v>
      </c>
      <c r="F85" s="66">
        <v>50</v>
      </c>
      <c r="G85" s="71"/>
    </row>
    <row r="86" spans="2:13" ht="56.25" hidden="1" x14ac:dyDescent="0.25">
      <c r="D86" s="197" t="s">
        <v>103</v>
      </c>
      <c r="E86" s="41" t="s">
        <v>170</v>
      </c>
      <c r="F86" s="66">
        <v>80</v>
      </c>
      <c r="G86" s="71"/>
    </row>
    <row r="87" spans="2:13" ht="56.25" hidden="1" x14ac:dyDescent="0.25">
      <c r="D87" s="197"/>
      <c r="E87" s="41" t="s">
        <v>171</v>
      </c>
      <c r="F87" s="66">
        <v>120</v>
      </c>
      <c r="G87" s="71"/>
    </row>
    <row r="88" spans="2:13" ht="37.5" hidden="1" x14ac:dyDescent="0.25">
      <c r="D88" s="197"/>
      <c r="E88" s="41" t="s">
        <v>172</v>
      </c>
      <c r="F88" s="66">
        <v>180</v>
      </c>
      <c r="G88" s="71"/>
    </row>
    <row r="89" spans="2:13" ht="37.5" hidden="1" x14ac:dyDescent="0.25">
      <c r="D89" s="41" t="s">
        <v>105</v>
      </c>
      <c r="E89" s="59" t="s">
        <v>106</v>
      </c>
      <c r="F89" s="66">
        <v>100</v>
      </c>
      <c r="G89" s="71"/>
    </row>
    <row r="94" spans="2:13" ht="15.95" customHeight="1" x14ac:dyDescent="0.3">
      <c r="D94" s="30"/>
      <c r="E94" s="198" t="s">
        <v>107</v>
      </c>
      <c r="F94" s="198"/>
      <c r="G94" s="191">
        <v>5</v>
      </c>
      <c r="H94" s="22"/>
      <c r="I94" s="22"/>
      <c r="J94" s="22"/>
      <c r="K94" s="22"/>
      <c r="L94">
        <f>SUM(G1:G93)</f>
        <v>0</v>
      </c>
      <c r="M94" s="192">
        <f>IF(G94="","",150-((G94-5)*25))</f>
        <v>150</v>
      </c>
    </row>
    <row r="95" spans="2:13" ht="18.75" x14ac:dyDescent="0.3">
      <c r="D95" s="30"/>
      <c r="E95" s="198"/>
      <c r="F95" s="198"/>
      <c r="G95" s="191"/>
      <c r="H95" s="22"/>
      <c r="I95" s="22"/>
      <c r="J95" s="22"/>
      <c r="K95" s="22"/>
      <c r="L95" s="22"/>
      <c r="M95" s="192"/>
    </row>
    <row r="96" spans="2:13" ht="18.75" x14ac:dyDescent="0.3">
      <c r="D96" s="30"/>
      <c r="E96" s="30"/>
      <c r="F96" s="30"/>
    </row>
    <row r="97" spans="4:22" ht="24.6" customHeight="1" x14ac:dyDescent="0.35">
      <c r="D97" s="199" t="s">
        <v>108</v>
      </c>
      <c r="E97" s="199"/>
      <c r="F97" s="30"/>
      <c r="G97" s="73">
        <v>0</v>
      </c>
      <c r="M97">
        <f>VLOOKUP(G97,Tableau146724[],3)</f>
        <v>0</v>
      </c>
    </row>
    <row r="98" spans="4:22" x14ac:dyDescent="0.25">
      <c r="E98" s="12"/>
    </row>
    <row r="99" spans="4:22" x14ac:dyDescent="0.25">
      <c r="E99" s="14"/>
      <c r="F99" s="15"/>
      <c r="G99" s="15"/>
    </row>
    <row r="100" spans="4:22" x14ac:dyDescent="0.25">
      <c r="E100" s="14"/>
      <c r="F100" s="15"/>
      <c r="G100" s="15"/>
    </row>
    <row r="101" spans="4:22" ht="18.75" x14ac:dyDescent="0.3">
      <c r="E101" s="23" t="s">
        <v>109</v>
      </c>
      <c r="F101" s="24"/>
      <c r="G101" s="25">
        <v>950</v>
      </c>
      <c r="T101" t="s">
        <v>110</v>
      </c>
      <c r="U101" t="s">
        <v>111</v>
      </c>
      <c r="V101" t="s">
        <v>127</v>
      </c>
    </row>
    <row r="102" spans="4:22" ht="19.5" thickBot="1" x14ac:dyDescent="0.35">
      <c r="E102" s="23" t="s">
        <v>136</v>
      </c>
      <c r="F102" s="24"/>
      <c r="G102" s="25">
        <f>PtCongPay</f>
        <v>150</v>
      </c>
      <c r="T102" s="16">
        <v>0</v>
      </c>
      <c r="U102" s="17">
        <v>0</v>
      </c>
      <c r="V102" s="21">
        <v>0</v>
      </c>
    </row>
    <row r="103" spans="4:22" ht="19.5" thickBot="1" x14ac:dyDescent="0.35">
      <c r="E103" s="23" t="s">
        <v>137</v>
      </c>
      <c r="F103" s="24"/>
      <c r="G103" s="26">
        <f>(INDICcatég+PtCongPay)*PourcentCPay</f>
        <v>0</v>
      </c>
      <c r="T103" s="18">
        <v>1</v>
      </c>
      <c r="U103" s="19">
        <v>0.01</v>
      </c>
      <c r="V103" s="21">
        <v>0.01</v>
      </c>
    </row>
    <row r="104" spans="4:22" ht="19.5" thickBot="1" x14ac:dyDescent="0.35">
      <c r="E104" s="23" t="s">
        <v>138</v>
      </c>
      <c r="F104" s="24"/>
      <c r="G104" s="25">
        <f>PointAutreCClassant</f>
        <v>0</v>
      </c>
      <c r="T104" s="16">
        <v>2</v>
      </c>
      <c r="U104" s="19">
        <v>0.01</v>
      </c>
      <c r="V104" s="21">
        <v>0.01</v>
      </c>
    </row>
    <row r="105" spans="4:22" ht="39" thickBot="1" x14ac:dyDescent="0.4">
      <c r="E105" s="33" t="s">
        <v>129</v>
      </c>
      <c r="F105" s="15"/>
      <c r="G105" s="73"/>
      <c r="T105" s="18">
        <v>3</v>
      </c>
      <c r="U105" s="19">
        <v>0.02</v>
      </c>
      <c r="V105" s="21">
        <v>0.01</v>
      </c>
    </row>
    <row r="106" spans="4:22" ht="16.5" thickBot="1" x14ac:dyDescent="0.3">
      <c r="E106" s="14"/>
      <c r="F106" s="15"/>
      <c r="G106" s="15"/>
      <c r="T106" s="16">
        <v>4</v>
      </c>
      <c r="U106" s="19">
        <v>0.02</v>
      </c>
      <c r="V106" s="21">
        <v>0.02</v>
      </c>
    </row>
    <row r="107" spans="4:22" ht="24" thickBot="1" x14ac:dyDescent="0.4">
      <c r="E107" s="200" t="s">
        <v>112</v>
      </c>
      <c r="F107" s="200"/>
      <c r="G107" s="29">
        <f>INDICcatég+PointCPay+PointAutreCClassant+PointAnciennete+PointBONIFICATION</f>
        <v>1100</v>
      </c>
      <c r="T107" s="18">
        <v>5</v>
      </c>
      <c r="U107" s="19">
        <v>0.03</v>
      </c>
      <c r="V107" s="21">
        <v>0.02</v>
      </c>
    </row>
    <row r="108" spans="4:22" ht="16.5" thickBot="1" x14ac:dyDescent="0.3">
      <c r="E108" s="14"/>
      <c r="F108" s="15"/>
      <c r="G108" s="15"/>
      <c r="T108" s="16">
        <v>6</v>
      </c>
      <c r="U108" s="19">
        <v>0.03</v>
      </c>
      <c r="V108" s="21">
        <v>0.02</v>
      </c>
    </row>
    <row r="109" spans="4:22" ht="33.950000000000003" customHeight="1" thickBot="1" x14ac:dyDescent="0.3">
      <c r="E109" s="201" t="s">
        <v>135</v>
      </c>
      <c r="F109" s="201"/>
      <c r="G109" s="31">
        <v>19.940000000000001</v>
      </c>
      <c r="T109" s="18">
        <v>7</v>
      </c>
      <c r="U109" s="19">
        <v>0.04</v>
      </c>
      <c r="V109" s="21">
        <v>0.03</v>
      </c>
    </row>
    <row r="110" spans="4:22" ht="16.5" thickBot="1" x14ac:dyDescent="0.3">
      <c r="E110" s="14"/>
      <c r="F110" s="15"/>
      <c r="G110" s="15"/>
      <c r="T110" s="16">
        <v>8</v>
      </c>
      <c r="U110" s="19">
        <v>0.04</v>
      </c>
      <c r="V110" s="21">
        <v>0.03</v>
      </c>
    </row>
    <row r="111" spans="4:22" ht="19.5" thickBot="1" x14ac:dyDescent="0.35">
      <c r="E111" s="32" t="s">
        <v>113</v>
      </c>
      <c r="T111" s="18">
        <v>9</v>
      </c>
      <c r="U111" s="19">
        <v>0.05</v>
      </c>
      <c r="V111" s="21">
        <v>0.03</v>
      </c>
    </row>
    <row r="112" spans="4:22" ht="24" thickBot="1" x14ac:dyDescent="0.4">
      <c r="D112" s="202" t="s">
        <v>114</v>
      </c>
      <c r="E112" s="202"/>
      <c r="F112" s="20"/>
      <c r="G112" s="74">
        <v>100</v>
      </c>
      <c r="T112" s="16">
        <v>10</v>
      </c>
      <c r="U112" s="19">
        <v>0.05</v>
      </c>
      <c r="V112" s="21">
        <v>0.04</v>
      </c>
    </row>
    <row r="113" spans="2:22" ht="16.5" thickBot="1" x14ac:dyDescent="0.3">
      <c r="T113" s="18">
        <v>11</v>
      </c>
      <c r="U113" s="19">
        <v>0.06</v>
      </c>
      <c r="V113" s="21">
        <v>0.04</v>
      </c>
    </row>
    <row r="114" spans="2:22" ht="24" thickBot="1" x14ac:dyDescent="0.4">
      <c r="D114" s="195" t="s">
        <v>115</v>
      </c>
      <c r="E114" s="195"/>
      <c r="F114" s="27"/>
      <c r="G114" s="28">
        <f>INDICrému*VALPointCC*MAJORATIONforfaitJour%</f>
        <v>21934</v>
      </c>
      <c r="T114" s="16">
        <v>12</v>
      </c>
      <c r="U114" s="19">
        <v>0.06</v>
      </c>
      <c r="V114" s="21">
        <v>0.04</v>
      </c>
    </row>
    <row r="115" spans="2:22" ht="24" thickBot="1" x14ac:dyDescent="0.4">
      <c r="D115" s="195" t="s">
        <v>116</v>
      </c>
      <c r="E115" s="195"/>
      <c r="F115" s="27"/>
      <c r="G115" s="28">
        <f>BrutANNUELtpsPlein/12</f>
        <v>1827.8333333333333</v>
      </c>
      <c r="T115" s="18">
        <v>13</v>
      </c>
      <c r="U115" s="19">
        <v>7.0000000000000007E-2</v>
      </c>
      <c r="V115" s="21">
        <v>0.05</v>
      </c>
    </row>
    <row r="116" spans="2:22" ht="16.5" thickBot="1" x14ac:dyDescent="0.3">
      <c r="T116" s="16">
        <v>14</v>
      </c>
      <c r="U116" s="19">
        <v>7.0000000000000007E-2</v>
      </c>
      <c r="V116" s="21">
        <v>0.05</v>
      </c>
    </row>
    <row r="117" spans="2:22" ht="24" thickBot="1" x14ac:dyDescent="0.4">
      <c r="D117" s="204" t="s">
        <v>130</v>
      </c>
      <c r="E117" s="204"/>
      <c r="G117" s="75">
        <v>0.5</v>
      </c>
      <c r="T117" s="18">
        <v>15</v>
      </c>
      <c r="U117" s="19">
        <v>0.08</v>
      </c>
      <c r="V117" s="21">
        <v>0.05</v>
      </c>
    </row>
    <row r="118" spans="2:22" ht="16.5" thickBot="1" x14ac:dyDescent="0.3">
      <c r="T118" s="16">
        <v>16</v>
      </c>
      <c r="U118" s="19">
        <v>0.08</v>
      </c>
      <c r="V118" s="21">
        <v>0.06</v>
      </c>
    </row>
    <row r="119" spans="2:22" ht="18.95" customHeight="1" thickBot="1" x14ac:dyDescent="0.4">
      <c r="C119" s="205" t="s">
        <v>132</v>
      </c>
      <c r="D119" s="205"/>
      <c r="E119" s="205"/>
      <c r="F119" s="27"/>
      <c r="G119" s="28">
        <f>BrutANNUELtpsPlein*QuotitéTRAVAILtotal</f>
        <v>10967</v>
      </c>
      <c r="T119" s="18">
        <v>17</v>
      </c>
      <c r="U119" s="19">
        <v>0.09</v>
      </c>
      <c r="V119" s="21">
        <v>0.06</v>
      </c>
    </row>
    <row r="120" spans="2:22" ht="18.95" customHeight="1" thickBot="1" x14ac:dyDescent="0.4">
      <c r="C120" s="205" t="s">
        <v>133</v>
      </c>
      <c r="D120" s="205"/>
      <c r="E120" s="205"/>
      <c r="F120" s="27"/>
      <c r="G120" s="28">
        <f>BRUTmensuelTPSplein*QuotitéTRAVAIL</f>
        <v>913.91666666666663</v>
      </c>
      <c r="T120" s="16">
        <v>18</v>
      </c>
      <c r="U120" s="19">
        <v>0.09</v>
      </c>
      <c r="V120" s="21">
        <v>0.06</v>
      </c>
    </row>
    <row r="121" spans="2:22" ht="16.5" thickBot="1" x14ac:dyDescent="0.3">
      <c r="T121" s="18">
        <v>19</v>
      </c>
      <c r="U121" s="19">
        <v>0.1</v>
      </c>
      <c r="V121" s="21">
        <v>7.0000000000000007E-2</v>
      </c>
    </row>
    <row r="122" spans="2:22" ht="24" thickBot="1" x14ac:dyDescent="0.4">
      <c r="D122" s="206" t="s">
        <v>131</v>
      </c>
      <c r="E122" s="206"/>
      <c r="G122" s="75">
        <v>0.33</v>
      </c>
      <c r="T122" s="16">
        <v>20</v>
      </c>
      <c r="U122" s="17">
        <v>0.1</v>
      </c>
      <c r="V122" s="21">
        <v>7.0000000000000007E-2</v>
      </c>
    </row>
    <row r="123" spans="2:22" ht="16.5" thickBot="1" x14ac:dyDescent="0.3">
      <c r="T123" s="18">
        <v>21</v>
      </c>
      <c r="U123" s="17">
        <v>0.11</v>
      </c>
      <c r="V123" s="21">
        <v>7.0000000000000007E-2</v>
      </c>
    </row>
    <row r="124" spans="2:22" ht="24" thickBot="1" x14ac:dyDescent="0.4">
      <c r="B124" s="205" t="s">
        <v>134</v>
      </c>
      <c r="C124" s="205"/>
      <c r="D124" s="205"/>
      <c r="E124" s="205"/>
      <c r="F124" s="27"/>
      <c r="G124" s="28">
        <f>BRUTannuel1fonction*QuotitéPourCETTEfonction</f>
        <v>3619.11</v>
      </c>
      <c r="T124" s="16">
        <v>22</v>
      </c>
      <c r="U124" s="17">
        <v>0.11</v>
      </c>
      <c r="V124" s="21">
        <v>0.08</v>
      </c>
    </row>
    <row r="125" spans="2:22" ht="24" thickBot="1" x14ac:dyDescent="0.4">
      <c r="B125" s="205" t="s">
        <v>134</v>
      </c>
      <c r="C125" s="205"/>
      <c r="D125" s="205"/>
      <c r="E125" s="205"/>
      <c r="F125" s="27"/>
      <c r="G125" s="28">
        <f>BrutMENSUEL*QuotitéPourCETTEfonction</f>
        <v>301.59250000000003</v>
      </c>
      <c r="T125" s="18">
        <v>23</v>
      </c>
      <c r="U125" s="17">
        <v>0.12</v>
      </c>
      <c r="V125" s="21">
        <v>0.08</v>
      </c>
    </row>
    <row r="126" spans="2:22" ht="16.5" thickBot="1" x14ac:dyDescent="0.3">
      <c r="T126" s="16">
        <v>24</v>
      </c>
      <c r="U126" s="17">
        <v>0.12</v>
      </c>
      <c r="V126" s="21">
        <v>0.08</v>
      </c>
    </row>
    <row r="127" spans="2:22" ht="14.45" customHeight="1" thickBot="1" x14ac:dyDescent="0.3">
      <c r="B127" s="77" t="s">
        <v>266</v>
      </c>
      <c r="C127" s="203" t="s">
        <v>117</v>
      </c>
      <c r="D127" s="203"/>
      <c r="E127" s="203"/>
      <c r="F127" s="203"/>
      <c r="G127" s="203"/>
      <c r="T127" s="18">
        <v>25</v>
      </c>
      <c r="U127" s="17">
        <v>0.13</v>
      </c>
      <c r="V127" s="21">
        <v>0.09</v>
      </c>
    </row>
    <row r="128" spans="2:22" ht="19.5" thickBot="1" x14ac:dyDescent="0.35">
      <c r="E128" s="143" t="s">
        <v>348</v>
      </c>
      <c r="F128" s="143"/>
      <c r="G128" s="143"/>
      <c r="T128" s="16">
        <v>26</v>
      </c>
      <c r="U128" s="17">
        <v>0.13</v>
      </c>
      <c r="V128" s="21">
        <v>0.09</v>
      </c>
    </row>
    <row r="129" spans="20:22" ht="16.5" thickBot="1" x14ac:dyDescent="0.3">
      <c r="T129" s="18">
        <v>27</v>
      </c>
      <c r="U129" s="17">
        <v>0.14000000000000001</v>
      </c>
      <c r="V129" s="21">
        <v>0.09</v>
      </c>
    </row>
    <row r="130" spans="20:22" ht="16.5" thickBot="1" x14ac:dyDescent="0.3">
      <c r="T130" s="16">
        <v>28</v>
      </c>
      <c r="U130" s="17">
        <v>0.14000000000000001</v>
      </c>
      <c r="V130" s="21">
        <v>0.1</v>
      </c>
    </row>
    <row r="131" spans="20:22" ht="16.5" thickBot="1" x14ac:dyDescent="0.3">
      <c r="T131" s="18">
        <v>29</v>
      </c>
      <c r="U131" s="17">
        <v>0.15</v>
      </c>
      <c r="V131" s="21">
        <v>0.1</v>
      </c>
    </row>
    <row r="132" spans="20:22" ht="16.5" thickBot="1" x14ac:dyDescent="0.3">
      <c r="T132" s="16">
        <v>30</v>
      </c>
      <c r="U132" s="17">
        <v>0.15</v>
      </c>
      <c r="V132" s="21">
        <v>0.1</v>
      </c>
    </row>
    <row r="133" spans="20:22" ht="16.5" thickBot="1" x14ac:dyDescent="0.3">
      <c r="T133" s="18">
        <v>31</v>
      </c>
      <c r="U133" s="17">
        <v>0.16</v>
      </c>
      <c r="V133" s="21">
        <v>0.11</v>
      </c>
    </row>
    <row r="134" spans="20:22" ht="16.5" thickBot="1" x14ac:dyDescent="0.3">
      <c r="T134" s="16">
        <v>32</v>
      </c>
      <c r="U134" s="17">
        <v>0.16</v>
      </c>
      <c r="V134" s="21">
        <v>0.11</v>
      </c>
    </row>
    <row r="135" spans="20:22" ht="16.5" thickBot="1" x14ac:dyDescent="0.3">
      <c r="T135" s="18">
        <v>33</v>
      </c>
      <c r="U135" s="17">
        <v>0.17</v>
      </c>
      <c r="V135" s="21">
        <v>0.11</v>
      </c>
    </row>
    <row r="136" spans="20:22" ht="16.5" thickBot="1" x14ac:dyDescent="0.3">
      <c r="T136" s="16">
        <v>34</v>
      </c>
      <c r="U136" s="17">
        <v>0.17</v>
      </c>
      <c r="V136" s="21">
        <v>0.12</v>
      </c>
    </row>
    <row r="137" spans="20:22" ht="16.5" thickBot="1" x14ac:dyDescent="0.3">
      <c r="T137" s="18">
        <v>35</v>
      </c>
      <c r="U137" s="17">
        <v>0.18</v>
      </c>
      <c r="V137" s="21">
        <v>0.12</v>
      </c>
    </row>
    <row r="138" spans="20:22" ht="16.5" thickBot="1" x14ac:dyDescent="0.3">
      <c r="T138" s="16">
        <v>36</v>
      </c>
      <c r="U138" s="17">
        <v>0.18</v>
      </c>
      <c r="V138" s="21">
        <v>0.12</v>
      </c>
    </row>
    <row r="139" spans="20:22" ht="16.5" thickBot="1" x14ac:dyDescent="0.3">
      <c r="T139" s="18">
        <v>37</v>
      </c>
      <c r="U139" s="17">
        <v>0.19</v>
      </c>
      <c r="V139" s="21">
        <v>0.12</v>
      </c>
    </row>
    <row r="140" spans="20:22" ht="16.5" thickBot="1" x14ac:dyDescent="0.3">
      <c r="T140" s="16">
        <v>38</v>
      </c>
      <c r="U140" s="17">
        <v>0.19</v>
      </c>
      <c r="V140" s="21">
        <v>0.12</v>
      </c>
    </row>
    <row r="141" spans="20:22" ht="16.5" thickBot="1" x14ac:dyDescent="0.3">
      <c r="T141" s="18">
        <v>39</v>
      </c>
      <c r="U141" s="17">
        <v>0.2</v>
      </c>
      <c r="V141" s="21">
        <v>0.12</v>
      </c>
    </row>
    <row r="142" spans="20:22" ht="16.5" thickBot="1" x14ac:dyDescent="0.3">
      <c r="T142" s="16">
        <v>40</v>
      </c>
      <c r="U142" s="17">
        <v>0.2</v>
      </c>
      <c r="V142" s="21">
        <v>0.12</v>
      </c>
    </row>
    <row r="143" spans="20:22" ht="16.5" thickBot="1" x14ac:dyDescent="0.3">
      <c r="T143" s="18">
        <v>41</v>
      </c>
      <c r="U143" s="17">
        <v>0.21</v>
      </c>
      <c r="V143" s="21">
        <v>0.12</v>
      </c>
    </row>
    <row r="144" spans="20:22" ht="16.5" thickBot="1" x14ac:dyDescent="0.3">
      <c r="T144" s="16">
        <v>42</v>
      </c>
      <c r="U144" s="21">
        <v>0.21</v>
      </c>
      <c r="V144" s="21">
        <v>0.12</v>
      </c>
    </row>
    <row r="145" spans="20:22" ht="16.5" thickBot="1" x14ac:dyDescent="0.3">
      <c r="T145" s="18">
        <v>43</v>
      </c>
      <c r="U145" s="17">
        <v>0.22</v>
      </c>
      <c r="V145" s="17">
        <v>0.12</v>
      </c>
    </row>
  </sheetData>
  <mergeCells count="63">
    <mergeCell ref="E128:G128"/>
    <mergeCell ref="C127:G127"/>
    <mergeCell ref="D117:E117"/>
    <mergeCell ref="C119:E119"/>
    <mergeCell ref="C120:E120"/>
    <mergeCell ref="D122:E122"/>
    <mergeCell ref="B124:E124"/>
    <mergeCell ref="B125:E125"/>
    <mergeCell ref="D115:E115"/>
    <mergeCell ref="B76:B77"/>
    <mergeCell ref="B84:F84"/>
    <mergeCell ref="D86:D88"/>
    <mergeCell ref="E94:F95"/>
    <mergeCell ref="D97:E97"/>
    <mergeCell ref="E107:F107"/>
    <mergeCell ref="E109:F109"/>
    <mergeCell ref="D112:E112"/>
    <mergeCell ref="D114:E114"/>
    <mergeCell ref="G94:G95"/>
    <mergeCell ref="M94:M95"/>
    <mergeCell ref="B59:E59"/>
    <mergeCell ref="B71:E72"/>
    <mergeCell ref="F71:G74"/>
    <mergeCell ref="H71:H74"/>
    <mergeCell ref="B73:E73"/>
    <mergeCell ref="B75:E75"/>
    <mergeCell ref="F45:F48"/>
    <mergeCell ref="G45:G48"/>
    <mergeCell ref="H45:H48"/>
    <mergeCell ref="A55:A58"/>
    <mergeCell ref="B55:E56"/>
    <mergeCell ref="F55:G58"/>
    <mergeCell ref="H55:H58"/>
    <mergeCell ref="B57:E57"/>
    <mergeCell ref="B42:E42"/>
    <mergeCell ref="A45:A48"/>
    <mergeCell ref="B45:B47"/>
    <mergeCell ref="C45:C48"/>
    <mergeCell ref="D45:D48"/>
    <mergeCell ref="E45:E48"/>
    <mergeCell ref="H38:H41"/>
    <mergeCell ref="B40:E40"/>
    <mergeCell ref="B13:E13"/>
    <mergeCell ref="E14:E15"/>
    <mergeCell ref="A23:A26"/>
    <mergeCell ref="B23:E24"/>
    <mergeCell ref="F23:G26"/>
    <mergeCell ref="H23:H26"/>
    <mergeCell ref="B25:E25"/>
    <mergeCell ref="B27:E27"/>
    <mergeCell ref="C28:C29"/>
    <mergeCell ref="A38:A41"/>
    <mergeCell ref="B38:E39"/>
    <mergeCell ref="F38:G41"/>
    <mergeCell ref="C1:H1"/>
    <mergeCell ref="A3:H3"/>
    <mergeCell ref="A4:H4"/>
    <mergeCell ref="A5:H5"/>
    <mergeCell ref="A9:A12"/>
    <mergeCell ref="B9:E10"/>
    <mergeCell ref="F9:G12"/>
    <mergeCell ref="H9:H12"/>
    <mergeCell ref="B11:E11"/>
  </mergeCells>
  <conditionalFormatting sqref="B2">
    <cfRule type="expression" dxfId="155" priority="17">
      <formula>$G$60=$F$60</formula>
    </cfRule>
  </conditionalFormatting>
  <conditionalFormatting sqref="B13">
    <cfRule type="expression" dxfId="154" priority="16">
      <formula>#REF!=#REF!</formula>
    </cfRule>
  </conditionalFormatting>
  <conditionalFormatting sqref="B27">
    <cfRule type="expression" dxfId="153" priority="15">
      <formula>#REF!=#REF!</formula>
    </cfRule>
  </conditionalFormatting>
  <conditionalFormatting sqref="B42">
    <cfRule type="expression" dxfId="152" priority="13">
      <formula>#REF!=#REF!</formula>
    </cfRule>
  </conditionalFormatting>
  <conditionalFormatting sqref="B59">
    <cfRule type="expression" dxfId="151" priority="12">
      <formula>#REF!=#REF!</formula>
    </cfRule>
  </conditionalFormatting>
  <conditionalFormatting sqref="B75">
    <cfRule type="expression" dxfId="150" priority="14">
      <formula>#REF!=#REF!</formula>
    </cfRule>
  </conditionalFormatting>
  <conditionalFormatting sqref="B76 C77:F77">
    <cfRule type="expression" dxfId="149" priority="9">
      <formula>$G$77=$F$77</formula>
    </cfRule>
  </conditionalFormatting>
  <conditionalFormatting sqref="B76:E76">
    <cfRule type="expression" dxfId="148" priority="10">
      <formula>$G$76=$F$76</formula>
    </cfRule>
  </conditionalFormatting>
  <conditionalFormatting sqref="B14:F14">
    <cfRule type="expression" dxfId="147" priority="33">
      <formula>$G$14=$F$14</formula>
    </cfRule>
  </conditionalFormatting>
  <conditionalFormatting sqref="B75:F75">
    <cfRule type="expression" dxfId="146" priority="11">
      <formula>$G$75=$F$75</formula>
    </cfRule>
  </conditionalFormatting>
  <conditionalFormatting sqref="B78:F78">
    <cfRule type="expression" dxfId="145" priority="8">
      <formula>$G$78=$F$78</formula>
    </cfRule>
  </conditionalFormatting>
  <conditionalFormatting sqref="C28 D29:F29">
    <cfRule type="expression" dxfId="144" priority="29">
      <formula>$G$29=$F$29</formula>
    </cfRule>
  </conditionalFormatting>
  <conditionalFormatting sqref="C16:F16">
    <cfRule type="expression" dxfId="143" priority="31">
      <formula>$G$16=$F$16</formula>
    </cfRule>
  </conditionalFormatting>
  <conditionalFormatting sqref="C28:F28">
    <cfRule type="expression" dxfId="142" priority="30">
      <formula>$G$28=$F$28</formula>
    </cfRule>
  </conditionalFormatting>
  <conditionalFormatting sqref="C30:F30">
    <cfRule type="expression" dxfId="141" priority="28">
      <formula>$G$30=$F$30</formula>
    </cfRule>
  </conditionalFormatting>
  <conditionalFormatting sqref="C43:F43">
    <cfRule type="expression" dxfId="140" priority="26">
      <formula>$G$43=$F$43</formula>
    </cfRule>
  </conditionalFormatting>
  <conditionalFormatting sqref="C44:F44">
    <cfRule type="expression" dxfId="139" priority="25">
      <formula>$G$44=$F$44</formula>
    </cfRule>
  </conditionalFormatting>
  <conditionalFormatting sqref="C45:F45">
    <cfRule type="expression" dxfId="138" priority="24">
      <formula>$G$45=$F$45</formula>
    </cfRule>
  </conditionalFormatting>
  <conditionalFormatting sqref="D22">
    <cfRule type="expression" dxfId="137" priority="18">
      <formula>$G$60=$F$60</formula>
    </cfRule>
  </conditionalFormatting>
  <conditionalFormatting sqref="D33">
    <cfRule type="expression" dxfId="136" priority="19">
      <formula>$G$60=$F$60</formula>
    </cfRule>
  </conditionalFormatting>
  <conditionalFormatting sqref="D86">
    <cfRule type="expression" dxfId="135" priority="6">
      <formula>$G$88=$F$88</formula>
    </cfRule>
    <cfRule type="expression" dxfId="134" priority="7">
      <formula>$G$87=$F$87</formula>
    </cfRule>
  </conditionalFormatting>
  <conditionalFormatting sqref="D60:F60">
    <cfRule type="expression" dxfId="133" priority="22">
      <formula>$G$60=$F$60</formula>
    </cfRule>
  </conditionalFormatting>
  <conditionalFormatting sqref="D61:F61">
    <cfRule type="expression" dxfId="132" priority="21">
      <formula>$G$61=$F$61</formula>
    </cfRule>
  </conditionalFormatting>
  <conditionalFormatting sqref="D62:F62">
    <cfRule type="expression" dxfId="131" priority="20">
      <formula>$G$62=$F$62</formula>
    </cfRule>
  </conditionalFormatting>
  <conditionalFormatting sqref="D85:F85">
    <cfRule type="expression" dxfId="130" priority="5">
      <formula>$G$85=$F$85</formula>
    </cfRule>
  </conditionalFormatting>
  <conditionalFormatting sqref="D86:F86">
    <cfRule type="expression" dxfId="129" priority="4">
      <formula>$G$86=$F$86</formula>
    </cfRule>
  </conditionalFormatting>
  <conditionalFormatting sqref="D89:F89">
    <cfRule type="expression" dxfId="128" priority="1">
      <formula>$G$89=$F$89</formula>
    </cfRule>
  </conditionalFormatting>
  <conditionalFormatting sqref="E14 C15:D15 F15">
    <cfRule type="expression" dxfId="127" priority="32">
      <formula>$G$15=$F$15</formula>
    </cfRule>
  </conditionalFormatting>
  <conditionalFormatting sqref="E87:F87">
    <cfRule type="expression" dxfId="126" priority="3">
      <formula>$G$87=$F$87</formula>
    </cfRule>
  </conditionalFormatting>
  <conditionalFormatting sqref="E88:F88">
    <cfRule type="expression" dxfId="125" priority="2">
      <formula>$G$88=$F$88</formula>
    </cfRule>
  </conditionalFormatting>
  <conditionalFormatting sqref="F13">
    <cfRule type="expression" dxfId="124" priority="34">
      <formula>$G$13=$F$13</formula>
    </cfRule>
  </conditionalFormatting>
  <conditionalFormatting sqref="F42">
    <cfRule type="expression" dxfId="123" priority="27">
      <formula>$G$42=$F$42</formula>
    </cfRule>
  </conditionalFormatting>
  <conditionalFormatting sqref="F59">
    <cfRule type="expression" dxfId="122" priority="23">
      <formula>$G$59=$F$59</formula>
    </cfRule>
  </conditionalFormatting>
  <conditionalFormatting sqref="G94">
    <cfRule type="expression" dxfId="121" priority="37">
      <formula>$G$94&gt;11</formula>
    </cfRule>
  </conditionalFormatting>
  <conditionalFormatting sqref="G94:G95">
    <cfRule type="expression" dxfId="120" priority="35">
      <formula>$G$94&lt;5</formula>
    </cfRule>
  </conditionalFormatting>
  <conditionalFormatting sqref="M94:M95">
    <cfRule type="expression" dxfId="119" priority="36">
      <formula>#REF!&gt;150</formula>
    </cfRule>
  </conditionalFormatting>
  <hyperlinks>
    <hyperlink ref="B6" location="INDEX!A1" display="Retour à l'index" xr:uid="{1721FFF3-5AD0-4C53-8632-162228593ED4}"/>
    <hyperlink ref="B127" location="INDEX!A1" display="Retour à l'index" xr:uid="{BA825C81-398F-407C-ACC5-D499A503CAE4}"/>
    <hyperlink ref="E128:G128" location="'INDICE MAJORé'!A1" display="Si c'est le cas, calculez votre indice majoré" xr:uid="{7A85A19E-5DA4-4483-9893-812B290E59BF}"/>
  </hyperlinks>
  <pageMargins left="0.25" right="0.25" top="0.75" bottom="0.75" header="0.3" footer="0.3"/>
  <pageSetup paperSize="8" orientation="landscape" horizontalDpi="4294967293" verticalDpi="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102</vt:i4>
      </vt:variant>
      <vt:variant>
        <vt:lpstr>Plages nommées</vt:lpstr>
      </vt:variant>
      <vt:variant>
        <vt:i4>2353</vt:i4>
      </vt:variant>
    </vt:vector>
  </HeadingPairs>
  <TitlesOfParts>
    <vt:vector size="2455" baseType="lpstr">
      <vt:lpstr>AVERTISSEMENT</vt:lpstr>
      <vt:lpstr>TABLE DES MATIERES</vt:lpstr>
      <vt:lpstr>Matrice Cat 3</vt:lpstr>
      <vt:lpstr>matrice Cat 2</vt:lpstr>
      <vt:lpstr>Matrice Cat 1</vt:lpstr>
      <vt:lpstr>Ordre alphabétique</vt:lpstr>
      <vt:lpstr>Par domaines et sous-domaine</vt:lpstr>
      <vt:lpstr>autres outils</vt:lpstr>
      <vt:lpstr>INDICE MAJORé</vt:lpstr>
      <vt:lpstr>Comprendre la classification</vt:lpstr>
      <vt:lpstr>Comprendre le reclassement</vt:lpstr>
      <vt:lpstr>Accomp Besoins éducatifs</vt:lpstr>
      <vt:lpstr>Adjoint de direction</vt:lpstr>
      <vt:lpstr>Adjoint pastorale scolaire</vt:lpstr>
      <vt:lpstr>Administrateur réseau syst info</vt:lpstr>
      <vt:lpstr>Agent de gardiennage</vt:lpstr>
      <vt:lpstr>Agent de laboratoire</vt:lpstr>
      <vt:lpstr>Agent de maintenance bât equip </vt:lpstr>
      <vt:lpstr>Agent de service</vt:lpstr>
      <vt:lpstr>Aide comptable</vt:lpstr>
      <vt:lpstr>Aide cuisinier</vt:lpstr>
      <vt:lpstr>Aide documentaliste </vt:lpstr>
      <vt:lpstr>Animateur en CDR</vt:lpstr>
      <vt:lpstr>Animateur Sportif</vt:lpstr>
      <vt:lpstr>Assistant de direction</vt:lpstr>
      <vt:lpstr>Assistant Educateur de Vie Sco</vt:lpstr>
      <vt:lpstr>Assistant pédagogique</vt:lpstr>
      <vt:lpstr>Cat 1 tous critères</vt:lpstr>
      <vt:lpstr>Cat 2 tous critères</vt:lpstr>
      <vt:lpstr>Cat 3 tous critères</vt:lpstr>
      <vt:lpstr>Chef de cuisine</vt:lpstr>
      <vt:lpstr>Chg accueil</vt:lpstr>
      <vt:lpstr>Chg animation pastorale</vt:lpstr>
      <vt:lpstr>Chg de communication relations </vt:lpstr>
      <vt:lpstr>Chg cooperation mobilité</vt:lpstr>
      <vt:lpstr>Chg developpement territoire</vt:lpstr>
      <vt:lpstr>Chg developpement commercial</vt:lpstr>
      <vt:lpstr>Chg developpement projet missio</vt:lpstr>
      <vt:lpstr>Chg developpement partenarial</vt:lpstr>
      <vt:lpstr>Chg de mission specifique compl</vt:lpstr>
      <vt:lpstr>Chg mission inclusion handicap</vt:lpstr>
      <vt:lpstr>Chg. de numérique éduc digita </vt:lpstr>
      <vt:lpstr>Comptable</vt:lpstr>
      <vt:lpstr>Conducteur d'engin</vt:lpstr>
      <vt:lpstr>Conducteur de transports en com</vt:lpstr>
      <vt:lpstr>Conseiller orientation insertio</vt:lpstr>
      <vt:lpstr>Coordinateur de formation</vt:lpstr>
      <vt:lpstr>Coordinateur de vie scolaire</vt:lpstr>
      <vt:lpstr>CUISINIER</vt:lpstr>
      <vt:lpstr>Documentaliste</vt:lpstr>
      <vt:lpstr>Educateur VS Conseiller éduc</vt:lpstr>
      <vt:lpstr>Educateur sportif</vt:lpstr>
      <vt:lpstr>Enseignant-Formateur non cadre</vt:lpstr>
      <vt:lpstr>Enseignant formateur cadre</vt:lpstr>
      <vt:lpstr>Gestionnaire de paie</vt:lpstr>
      <vt:lpstr>Gestionnaire RH</vt:lpstr>
      <vt:lpstr>Infirmier</vt:lpstr>
      <vt:lpstr>Maître professionnel</vt:lpstr>
      <vt:lpstr>Mission spécifique animateur</vt:lpstr>
      <vt:lpstr>Moniteur</vt:lpstr>
      <vt:lpstr>Ouvrier exploitation entreprise</vt:lpstr>
      <vt:lpstr>Psychologue</vt:lpstr>
      <vt:lpstr>Responsable Mission spécifique </vt:lpstr>
      <vt:lpstr>Responsable adm et financier</vt:lpstr>
      <vt:lpstr>Resp communication relations ex</vt:lpstr>
      <vt:lpstr>Responsable comptable</vt:lpstr>
      <vt:lpstr>Resp cooperation internationale</vt:lpstr>
      <vt:lpstr>Responsable démarche qualité</vt:lpstr>
      <vt:lpstr>Resp développement commercial</vt:lpstr>
      <vt:lpstr>Resp developpement partenarial</vt:lpstr>
      <vt:lpstr>Resp developpement projet missi</vt:lpstr>
      <vt:lpstr>Resp développement territoire</vt:lpstr>
      <vt:lpstr>Resp experimentation recherche</vt:lpstr>
      <vt:lpstr>Resp exploitation entreprise at</vt:lpstr>
      <vt:lpstr>Responsable hygiene sécurité pr</vt:lpstr>
      <vt:lpstr>Responsable informatique numeri</vt:lpstr>
      <vt:lpstr>Responsable maintenance bât equ</vt:lpstr>
      <vt:lpstr>Responsable de structure UFA CF</vt:lpstr>
      <vt:lpstr>Responsable pédagogique</vt:lpstr>
      <vt:lpstr>Responsable RH</vt:lpstr>
      <vt:lpstr>Responsable de vie scolaire</vt:lpstr>
      <vt:lpstr>Secrétaire</vt:lpstr>
      <vt:lpstr>Secrétaire-comptable</vt:lpstr>
      <vt:lpstr>Secrétaire de direction</vt:lpstr>
      <vt:lpstr>Surveillant Veilleur de nuit</vt:lpstr>
      <vt:lpstr>Technicien exploitation entrepr</vt:lpstr>
      <vt:lpstr>Technicien experimentation rech</vt:lpstr>
      <vt:lpstr>Technicien informatique numeriq</vt:lpstr>
      <vt:lpstr>Technicien hygiene sécurité pré</vt:lpstr>
      <vt:lpstr>Technicien de laboratoire</vt:lpstr>
      <vt:lpstr>Technicien maintenance bât equ</vt:lpstr>
      <vt:lpstr>Technicien réseau syst info</vt:lpstr>
      <vt:lpstr>critères toutes catégories</vt:lpstr>
      <vt:lpstr>Matrice Cat 2 3criteres</vt:lpstr>
      <vt:lpstr>Matrice Cat 2 Pédagogie</vt:lpstr>
      <vt:lpstr>Matrice Cat 2 Manag</vt:lpstr>
      <vt:lpstr>matrice Cat3 manag et format</vt:lpstr>
      <vt:lpstr>Matrice Cat 3 Managemen</vt:lpstr>
      <vt:lpstr>Matrice Cat 3 3critères</vt:lpstr>
      <vt:lpstr>Matrice Cat 1 PVS</vt:lpstr>
      <vt:lpstr>matrice Cat 1 non PVS</vt:lpstr>
      <vt:lpstr>TOTAL</vt:lpstr>
      <vt:lpstr>'Ordre alphabétique'!_Hlk114474595</vt:lpstr>
      <vt:lpstr>'Par domaines et sous-domaine'!_Hlk114477838</vt:lpstr>
      <vt:lpstr>'Ordre alphabétique'!_Hlk114477927</vt:lpstr>
      <vt:lpstr>'Accomp Besoins éducatifs'!BRUTannuel</vt:lpstr>
      <vt:lpstr>'Adjoint pastorale scolaire'!BRUTannuel</vt:lpstr>
      <vt:lpstr>'Administrateur réseau syst info'!BRUTannuel</vt:lpstr>
      <vt:lpstr>'Agent de gardiennage'!BRUTannuel</vt:lpstr>
      <vt:lpstr>'Agent de laboratoire'!BRUTannuel</vt:lpstr>
      <vt:lpstr>'Agent de maintenance bât equip '!BRUTannuel</vt:lpstr>
      <vt:lpstr>'Agent de service'!BRUTannuel</vt:lpstr>
      <vt:lpstr>'Aide comptable'!BRUTannuel</vt:lpstr>
      <vt:lpstr>'Aide cuisinier'!BRUTannuel</vt:lpstr>
      <vt:lpstr>'Aide documentaliste '!BRUTannuel</vt:lpstr>
      <vt:lpstr>'Animateur en CDR'!BRUTannuel</vt:lpstr>
      <vt:lpstr>'Animateur Sportif'!BRUTannuel</vt:lpstr>
      <vt:lpstr>'Assistant de direction'!BRUTannuel</vt:lpstr>
      <vt:lpstr>'Assistant Educateur de Vie Sco'!BRUTannuel</vt:lpstr>
      <vt:lpstr>'Assistant pédagogique'!BRUTannuel</vt:lpstr>
      <vt:lpstr>'Cat 1 tous critères'!BRUTannuel</vt:lpstr>
      <vt:lpstr>'Cat 2 tous critères'!BRUTannuel</vt:lpstr>
      <vt:lpstr>'Cat 3 tous critères'!BRUTannuel</vt:lpstr>
      <vt:lpstr>'Chef de cuisine'!BRUTannuel</vt:lpstr>
      <vt:lpstr>'Chg accueil'!BRUTannuel</vt:lpstr>
      <vt:lpstr>'Chg animation pastorale'!BRUTannuel</vt:lpstr>
      <vt:lpstr>'Chg cooperation mobilité'!BRUTannuel</vt:lpstr>
      <vt:lpstr>'Chg de communication relations '!BRUTannuel</vt:lpstr>
      <vt:lpstr>'Chg de mission specifique compl'!BRUTannuel</vt:lpstr>
      <vt:lpstr>'Chg developpement commercial'!BRUTannuel</vt:lpstr>
      <vt:lpstr>'Chg developpement partenarial'!BRUTannuel</vt:lpstr>
      <vt:lpstr>'Chg developpement projet missio'!BRUTannuel</vt:lpstr>
      <vt:lpstr>'Chg developpement territoire'!BRUTannuel</vt:lpstr>
      <vt:lpstr>'Chg mission inclusion handicap'!BRUTannuel</vt:lpstr>
      <vt:lpstr>'Chg. de numérique éduc digita '!BRUTannuel</vt:lpstr>
      <vt:lpstr>Comptable!BRUTannuel</vt:lpstr>
      <vt:lpstr>'Conducteur de transports en com'!BRUTannuel</vt:lpstr>
      <vt:lpstr>'Conducteur d''engin'!BRUTannuel</vt:lpstr>
      <vt:lpstr>'Conseiller orientation insertio'!BRUTannuel</vt:lpstr>
      <vt:lpstr>'Coordinateur de formation'!BRUTannuel</vt:lpstr>
      <vt:lpstr>'Coordinateur de vie scolaire'!BRUTannuel</vt:lpstr>
      <vt:lpstr>'critères toutes catégories'!BRUTannuel</vt:lpstr>
      <vt:lpstr>CUISINIER!BRUTannuel</vt:lpstr>
      <vt:lpstr>Documentaliste!BRUTannuel</vt:lpstr>
      <vt:lpstr>'Educateur sportif'!BRUTannuel</vt:lpstr>
      <vt:lpstr>'Educateur VS Conseiller éduc'!BRUTannuel</vt:lpstr>
      <vt:lpstr>'Enseignant formateur cadre'!BRUTannuel</vt:lpstr>
      <vt:lpstr>'Enseignant-Formateur non cadre'!BRUTannuel</vt:lpstr>
      <vt:lpstr>'Gestionnaire de paie'!BRUTannuel</vt:lpstr>
      <vt:lpstr>'Gestionnaire RH'!BRUTannuel</vt:lpstr>
      <vt:lpstr>Infirmier!BRUTannuel</vt:lpstr>
      <vt:lpstr>'Maître professionnel'!BRUTannuel</vt:lpstr>
      <vt:lpstr>'Matrice Cat 1'!BRUTannuel</vt:lpstr>
      <vt:lpstr>'matrice Cat 1 non PVS'!BRUTannuel</vt:lpstr>
      <vt:lpstr>'Matrice Cat 1 PVS'!BRUTannuel</vt:lpstr>
      <vt:lpstr>'matrice Cat 2'!BRUTannuel</vt:lpstr>
      <vt:lpstr>'Matrice Cat 2 3criteres'!BRUTannuel</vt:lpstr>
      <vt:lpstr>'Matrice Cat 2 Manag'!BRUTannuel</vt:lpstr>
      <vt:lpstr>'Matrice Cat 2 Pédagogie'!BRUTannuel</vt:lpstr>
      <vt:lpstr>'Matrice Cat 3'!BRUTannuel</vt:lpstr>
      <vt:lpstr>'Matrice Cat 3 3critères'!BRUTannuel</vt:lpstr>
      <vt:lpstr>'Matrice Cat 3 Managemen'!BRUTannuel</vt:lpstr>
      <vt:lpstr>'matrice Cat3 manag et format'!BRUTannuel</vt:lpstr>
      <vt:lpstr>'Mission spécifique animateur'!BRUTannuel</vt:lpstr>
      <vt:lpstr>Moniteur!BRUTannuel</vt:lpstr>
      <vt:lpstr>'Ouvrier exploitation entreprise'!BRUTannuel</vt:lpstr>
      <vt:lpstr>Psychologue!BRUTannuel</vt:lpstr>
      <vt:lpstr>'Resp communication relations ex'!BRUTannuel</vt:lpstr>
      <vt:lpstr>'Resp cooperation internationale'!BRUTannuel</vt:lpstr>
      <vt:lpstr>'Resp développement commercial'!BRUTannuel</vt:lpstr>
      <vt:lpstr>'Resp developpement partenarial'!BRUTannuel</vt:lpstr>
      <vt:lpstr>'Resp developpement projet missi'!BRUTannuel</vt:lpstr>
      <vt:lpstr>'Resp développement territoire'!BRUTannuel</vt:lpstr>
      <vt:lpstr>'Resp experimentation recherche'!BRUTannuel</vt:lpstr>
      <vt:lpstr>'Resp exploitation entreprise at'!BRUTannuel</vt:lpstr>
      <vt:lpstr>'Responsable adm et financier'!BRUTannuel</vt:lpstr>
      <vt:lpstr>'Responsable comptable'!BRUTannuel</vt:lpstr>
      <vt:lpstr>'Responsable de structure UFA CF'!BRUTannuel</vt:lpstr>
      <vt:lpstr>'Responsable de vie scolaire'!BRUTannuel</vt:lpstr>
      <vt:lpstr>'Responsable démarche qualité'!BRUTannuel</vt:lpstr>
      <vt:lpstr>'Responsable hygiene sécurité pr'!BRUTannuel</vt:lpstr>
      <vt:lpstr>'Responsable informatique numeri'!BRUTannuel</vt:lpstr>
      <vt:lpstr>'Responsable maintenance bât equ'!BRUTannuel</vt:lpstr>
      <vt:lpstr>'Responsable Mission spécifique '!BRUTannuel</vt:lpstr>
      <vt:lpstr>'Responsable pédagogique'!BRUTannuel</vt:lpstr>
      <vt:lpstr>'Responsable RH'!BRUTannuel</vt:lpstr>
      <vt:lpstr>Secrétaire!BRUTannuel</vt:lpstr>
      <vt:lpstr>'Secrétaire de direction'!BRUTannuel</vt:lpstr>
      <vt:lpstr>'Secrétaire-comptable'!BRUTannuel</vt:lpstr>
      <vt:lpstr>'Surveillant Veilleur de nuit'!BRUTannuel</vt:lpstr>
      <vt:lpstr>'Technicien de laboratoire'!BRUTannuel</vt:lpstr>
      <vt:lpstr>'Technicien experimentation rech'!BRUTannuel</vt:lpstr>
      <vt:lpstr>'Technicien exploitation entrepr'!BRUTannuel</vt:lpstr>
      <vt:lpstr>'Technicien hygiene sécurité pré'!BRUTannuel</vt:lpstr>
      <vt:lpstr>'Technicien informatique numeriq'!BRUTannuel</vt:lpstr>
      <vt:lpstr>'Technicien maintenance bât equ'!BRUTannuel</vt:lpstr>
      <vt:lpstr>'Technicien réseau syst info'!BRUTannuel</vt:lpstr>
      <vt:lpstr>BRUTannuel</vt:lpstr>
      <vt:lpstr>'Accomp Besoins éducatifs'!BRUTannuel1fonction</vt:lpstr>
      <vt:lpstr>'Adjoint pastorale scolaire'!BRUTannuel1fonction</vt:lpstr>
      <vt:lpstr>'Administrateur réseau syst info'!BRUTannuel1fonction</vt:lpstr>
      <vt:lpstr>'Agent de gardiennage'!BRUTannuel1fonction</vt:lpstr>
      <vt:lpstr>'Agent de laboratoire'!BRUTannuel1fonction</vt:lpstr>
      <vt:lpstr>'Agent de maintenance bât equip '!BRUTannuel1fonction</vt:lpstr>
      <vt:lpstr>'Agent de service'!BRUTannuel1fonction</vt:lpstr>
      <vt:lpstr>'Aide comptable'!BRUTannuel1fonction</vt:lpstr>
      <vt:lpstr>'Aide cuisinier'!BRUTannuel1fonction</vt:lpstr>
      <vt:lpstr>'Aide documentaliste '!BRUTannuel1fonction</vt:lpstr>
      <vt:lpstr>'Animateur en CDR'!BRUTannuel1fonction</vt:lpstr>
      <vt:lpstr>'Animateur Sportif'!BRUTannuel1fonction</vt:lpstr>
      <vt:lpstr>'Assistant de direction'!BRUTannuel1fonction</vt:lpstr>
      <vt:lpstr>'Assistant Educateur de Vie Sco'!BRUTannuel1fonction</vt:lpstr>
      <vt:lpstr>'Assistant pédagogique'!BRUTannuel1fonction</vt:lpstr>
      <vt:lpstr>'Cat 1 tous critères'!BRUTannuel1fonction</vt:lpstr>
      <vt:lpstr>'Cat 2 tous critères'!BRUTannuel1fonction</vt:lpstr>
      <vt:lpstr>'Cat 3 tous critères'!BRUTannuel1fonction</vt:lpstr>
      <vt:lpstr>'Chef de cuisine'!BRUTannuel1fonction</vt:lpstr>
      <vt:lpstr>'Chg accueil'!BRUTannuel1fonction</vt:lpstr>
      <vt:lpstr>'Chg animation pastorale'!BRUTannuel1fonction</vt:lpstr>
      <vt:lpstr>'Chg cooperation mobilité'!BRUTannuel1fonction</vt:lpstr>
      <vt:lpstr>'Chg de communication relations '!BRUTannuel1fonction</vt:lpstr>
      <vt:lpstr>'Chg de mission specifique compl'!BRUTannuel1fonction</vt:lpstr>
      <vt:lpstr>'Chg developpement commercial'!BRUTannuel1fonction</vt:lpstr>
      <vt:lpstr>'Chg developpement partenarial'!BRUTannuel1fonction</vt:lpstr>
      <vt:lpstr>'Chg developpement projet missio'!BRUTannuel1fonction</vt:lpstr>
      <vt:lpstr>'Chg developpement territoire'!BRUTannuel1fonction</vt:lpstr>
      <vt:lpstr>'Chg mission inclusion handicap'!BRUTannuel1fonction</vt:lpstr>
      <vt:lpstr>'Chg. de numérique éduc digita '!BRUTannuel1fonction</vt:lpstr>
      <vt:lpstr>Comptable!BRUTannuel1fonction</vt:lpstr>
      <vt:lpstr>'Conducteur de transports en com'!BRUTannuel1fonction</vt:lpstr>
      <vt:lpstr>'Conducteur d''engin'!BRUTannuel1fonction</vt:lpstr>
      <vt:lpstr>'Conseiller orientation insertio'!BRUTannuel1fonction</vt:lpstr>
      <vt:lpstr>'Coordinateur de formation'!BRUTannuel1fonction</vt:lpstr>
      <vt:lpstr>'Coordinateur de vie scolaire'!BRUTannuel1fonction</vt:lpstr>
      <vt:lpstr>'critères toutes catégories'!BRUTannuel1fonction</vt:lpstr>
      <vt:lpstr>CUISINIER!BRUTannuel1fonction</vt:lpstr>
      <vt:lpstr>Documentaliste!BRUTannuel1fonction</vt:lpstr>
      <vt:lpstr>'Educateur sportif'!BRUTannuel1fonction</vt:lpstr>
      <vt:lpstr>'Educateur VS Conseiller éduc'!BRUTannuel1fonction</vt:lpstr>
      <vt:lpstr>'Enseignant formateur cadre'!BRUTannuel1fonction</vt:lpstr>
      <vt:lpstr>'Enseignant-Formateur non cadre'!BRUTannuel1fonction</vt:lpstr>
      <vt:lpstr>'Gestionnaire de paie'!BRUTannuel1fonction</vt:lpstr>
      <vt:lpstr>'Gestionnaire RH'!BRUTannuel1fonction</vt:lpstr>
      <vt:lpstr>Infirmier!BRUTannuel1fonction</vt:lpstr>
      <vt:lpstr>'Maître professionnel'!BRUTannuel1fonction</vt:lpstr>
      <vt:lpstr>'Matrice Cat 1'!BRUTannuel1fonction</vt:lpstr>
      <vt:lpstr>'matrice Cat 1 non PVS'!BRUTannuel1fonction</vt:lpstr>
      <vt:lpstr>'Matrice Cat 1 PVS'!BRUTannuel1fonction</vt:lpstr>
      <vt:lpstr>'matrice Cat 2'!BRUTannuel1fonction</vt:lpstr>
      <vt:lpstr>'Matrice Cat 2 3criteres'!BRUTannuel1fonction</vt:lpstr>
      <vt:lpstr>'Matrice Cat 2 Manag'!BRUTannuel1fonction</vt:lpstr>
      <vt:lpstr>'Matrice Cat 2 Pédagogie'!BRUTannuel1fonction</vt:lpstr>
      <vt:lpstr>'Matrice Cat 3'!BRUTannuel1fonction</vt:lpstr>
      <vt:lpstr>'Matrice Cat 3 3critères'!BRUTannuel1fonction</vt:lpstr>
      <vt:lpstr>'Matrice Cat 3 Managemen'!BRUTannuel1fonction</vt:lpstr>
      <vt:lpstr>'matrice Cat3 manag et format'!BRUTannuel1fonction</vt:lpstr>
      <vt:lpstr>'Mission spécifique animateur'!BRUTannuel1fonction</vt:lpstr>
      <vt:lpstr>Moniteur!BRUTannuel1fonction</vt:lpstr>
      <vt:lpstr>'Ouvrier exploitation entreprise'!BRUTannuel1fonction</vt:lpstr>
      <vt:lpstr>Psychologue!BRUTannuel1fonction</vt:lpstr>
      <vt:lpstr>'Resp communication relations ex'!BRUTannuel1fonction</vt:lpstr>
      <vt:lpstr>'Resp cooperation internationale'!BRUTannuel1fonction</vt:lpstr>
      <vt:lpstr>'Resp développement commercial'!BRUTannuel1fonction</vt:lpstr>
      <vt:lpstr>'Resp developpement partenarial'!BRUTannuel1fonction</vt:lpstr>
      <vt:lpstr>'Resp developpement projet missi'!BRUTannuel1fonction</vt:lpstr>
      <vt:lpstr>'Resp développement territoire'!BRUTannuel1fonction</vt:lpstr>
      <vt:lpstr>'Resp experimentation recherche'!BRUTannuel1fonction</vt:lpstr>
      <vt:lpstr>'Resp exploitation entreprise at'!BRUTannuel1fonction</vt:lpstr>
      <vt:lpstr>'Responsable adm et financier'!BRUTannuel1fonction</vt:lpstr>
      <vt:lpstr>'Responsable comptable'!BRUTannuel1fonction</vt:lpstr>
      <vt:lpstr>'Responsable de structure UFA CF'!BRUTannuel1fonction</vt:lpstr>
      <vt:lpstr>'Responsable de vie scolaire'!BRUTannuel1fonction</vt:lpstr>
      <vt:lpstr>'Responsable démarche qualité'!BRUTannuel1fonction</vt:lpstr>
      <vt:lpstr>'Responsable hygiene sécurité pr'!BRUTannuel1fonction</vt:lpstr>
      <vt:lpstr>'Responsable informatique numeri'!BRUTannuel1fonction</vt:lpstr>
      <vt:lpstr>'Responsable maintenance bât equ'!BRUTannuel1fonction</vt:lpstr>
      <vt:lpstr>'Responsable Mission spécifique '!BRUTannuel1fonction</vt:lpstr>
      <vt:lpstr>'Responsable pédagogique'!BRUTannuel1fonction</vt:lpstr>
      <vt:lpstr>'Responsable RH'!BRUTannuel1fonction</vt:lpstr>
      <vt:lpstr>Secrétaire!BRUTannuel1fonction</vt:lpstr>
      <vt:lpstr>'Secrétaire de direction'!BRUTannuel1fonction</vt:lpstr>
      <vt:lpstr>'Secrétaire-comptable'!BRUTannuel1fonction</vt:lpstr>
      <vt:lpstr>'Surveillant Veilleur de nuit'!BRUTannuel1fonction</vt:lpstr>
      <vt:lpstr>'Technicien de laboratoire'!BRUTannuel1fonction</vt:lpstr>
      <vt:lpstr>'Technicien experimentation rech'!BRUTannuel1fonction</vt:lpstr>
      <vt:lpstr>'Technicien exploitation entrepr'!BRUTannuel1fonction</vt:lpstr>
      <vt:lpstr>'Technicien hygiene sécurité pré'!BRUTannuel1fonction</vt:lpstr>
      <vt:lpstr>'Technicien informatique numeriq'!BRUTannuel1fonction</vt:lpstr>
      <vt:lpstr>'Technicien maintenance bât equ'!BRUTannuel1fonction</vt:lpstr>
      <vt:lpstr>'Technicien réseau syst info'!BRUTannuel1fonction</vt:lpstr>
      <vt:lpstr>BRUTannuel1fonction</vt:lpstr>
      <vt:lpstr>'Accomp Besoins éducatifs'!BRUTannuelF</vt:lpstr>
      <vt:lpstr>'Adjoint pastorale scolaire'!BRUTannuelF</vt:lpstr>
      <vt:lpstr>'Administrateur réseau syst info'!BRUTannuelF</vt:lpstr>
      <vt:lpstr>'Agent de gardiennage'!BRUTannuelF</vt:lpstr>
      <vt:lpstr>'Agent de laboratoire'!BRUTannuelF</vt:lpstr>
      <vt:lpstr>'Agent de maintenance bât equip '!BRUTannuelF</vt:lpstr>
      <vt:lpstr>'Agent de service'!BRUTannuelF</vt:lpstr>
      <vt:lpstr>'Aide comptable'!BRUTannuelF</vt:lpstr>
      <vt:lpstr>'Aide cuisinier'!BRUTannuelF</vt:lpstr>
      <vt:lpstr>'Aide documentaliste '!BRUTannuelF</vt:lpstr>
      <vt:lpstr>'Animateur en CDR'!BRUTannuelF</vt:lpstr>
      <vt:lpstr>'Animateur Sportif'!BRUTannuelF</vt:lpstr>
      <vt:lpstr>'Assistant de direction'!BRUTannuelF</vt:lpstr>
      <vt:lpstr>'Assistant Educateur de Vie Sco'!BRUTannuelF</vt:lpstr>
      <vt:lpstr>'Assistant pédagogique'!BRUTannuelF</vt:lpstr>
      <vt:lpstr>'Cat 1 tous critères'!BRUTannuelF</vt:lpstr>
      <vt:lpstr>'Cat 2 tous critères'!BRUTannuelF</vt:lpstr>
      <vt:lpstr>'Cat 3 tous critères'!BRUTannuelF</vt:lpstr>
      <vt:lpstr>'Chef de cuisine'!BRUTannuelF</vt:lpstr>
      <vt:lpstr>'Chg accueil'!BRUTannuelF</vt:lpstr>
      <vt:lpstr>'Chg animation pastorale'!BRUTannuelF</vt:lpstr>
      <vt:lpstr>'Chg cooperation mobilité'!BRUTannuelF</vt:lpstr>
      <vt:lpstr>'Chg de communication relations '!BRUTannuelF</vt:lpstr>
      <vt:lpstr>'Chg de mission specifique compl'!BRUTannuelF</vt:lpstr>
      <vt:lpstr>'Chg developpement commercial'!BRUTannuelF</vt:lpstr>
      <vt:lpstr>'Chg developpement partenarial'!BRUTannuelF</vt:lpstr>
      <vt:lpstr>'Chg developpement projet missio'!BRUTannuelF</vt:lpstr>
      <vt:lpstr>'Chg developpement territoire'!BRUTannuelF</vt:lpstr>
      <vt:lpstr>'Chg mission inclusion handicap'!BRUTannuelF</vt:lpstr>
      <vt:lpstr>'Chg. de numérique éduc digita '!BRUTannuelF</vt:lpstr>
      <vt:lpstr>Comptable!BRUTannuelF</vt:lpstr>
      <vt:lpstr>'Conducteur de transports en com'!BRUTannuelF</vt:lpstr>
      <vt:lpstr>'Conducteur d''engin'!BRUTannuelF</vt:lpstr>
      <vt:lpstr>'Conseiller orientation insertio'!BRUTannuelF</vt:lpstr>
      <vt:lpstr>'Coordinateur de formation'!BRUTannuelF</vt:lpstr>
      <vt:lpstr>'Coordinateur de vie scolaire'!BRUTannuelF</vt:lpstr>
      <vt:lpstr>'critères toutes catégories'!BRUTannuelF</vt:lpstr>
      <vt:lpstr>CUISINIER!BRUTannuelF</vt:lpstr>
      <vt:lpstr>Documentaliste!BRUTannuelF</vt:lpstr>
      <vt:lpstr>'Educateur sportif'!BRUTannuelF</vt:lpstr>
      <vt:lpstr>'Educateur VS Conseiller éduc'!BRUTannuelF</vt:lpstr>
      <vt:lpstr>'Enseignant formateur cadre'!BRUTannuelF</vt:lpstr>
      <vt:lpstr>'Enseignant-Formateur non cadre'!BRUTannuelF</vt:lpstr>
      <vt:lpstr>'Gestionnaire de paie'!BRUTannuelF</vt:lpstr>
      <vt:lpstr>'Gestionnaire RH'!BRUTannuelF</vt:lpstr>
      <vt:lpstr>Infirmier!BRUTannuelF</vt:lpstr>
      <vt:lpstr>'Maître professionnel'!BRUTannuelF</vt:lpstr>
      <vt:lpstr>'Matrice Cat 1'!BRUTannuelF</vt:lpstr>
      <vt:lpstr>'matrice Cat 1 non PVS'!BRUTannuelF</vt:lpstr>
      <vt:lpstr>'Matrice Cat 1 PVS'!BRUTannuelF</vt:lpstr>
      <vt:lpstr>'matrice Cat 2'!BRUTannuelF</vt:lpstr>
      <vt:lpstr>'Matrice Cat 2 3criteres'!BRUTannuelF</vt:lpstr>
      <vt:lpstr>'Matrice Cat 2 Manag'!BRUTannuelF</vt:lpstr>
      <vt:lpstr>'Matrice Cat 2 Pédagogie'!BRUTannuelF</vt:lpstr>
      <vt:lpstr>'Matrice Cat 3'!BRUTannuelF</vt:lpstr>
      <vt:lpstr>'Matrice Cat 3 3critères'!BRUTannuelF</vt:lpstr>
      <vt:lpstr>'Matrice Cat 3 Managemen'!BRUTannuelF</vt:lpstr>
      <vt:lpstr>'matrice Cat3 manag et format'!BRUTannuelF</vt:lpstr>
      <vt:lpstr>'Mission spécifique animateur'!BRUTannuelF</vt:lpstr>
      <vt:lpstr>Moniteur!BRUTannuelF</vt:lpstr>
      <vt:lpstr>'Ouvrier exploitation entreprise'!BRUTannuelF</vt:lpstr>
      <vt:lpstr>Psychologue!BRUTannuelF</vt:lpstr>
      <vt:lpstr>'Resp communication relations ex'!BRUTannuelF</vt:lpstr>
      <vt:lpstr>'Resp cooperation internationale'!BRUTannuelF</vt:lpstr>
      <vt:lpstr>'Resp développement commercial'!BRUTannuelF</vt:lpstr>
      <vt:lpstr>'Resp developpement partenarial'!BRUTannuelF</vt:lpstr>
      <vt:lpstr>'Resp developpement projet missi'!BRUTannuelF</vt:lpstr>
      <vt:lpstr>'Resp développement territoire'!BRUTannuelF</vt:lpstr>
      <vt:lpstr>'Resp experimentation recherche'!BRUTannuelF</vt:lpstr>
      <vt:lpstr>'Resp exploitation entreprise at'!BRUTannuelF</vt:lpstr>
      <vt:lpstr>'Responsable adm et financier'!BRUTannuelF</vt:lpstr>
      <vt:lpstr>'Responsable comptable'!BRUTannuelF</vt:lpstr>
      <vt:lpstr>'Responsable de structure UFA CF'!BRUTannuelF</vt:lpstr>
      <vt:lpstr>'Responsable de vie scolaire'!BRUTannuelF</vt:lpstr>
      <vt:lpstr>'Responsable démarche qualité'!BRUTannuelF</vt:lpstr>
      <vt:lpstr>'Responsable hygiene sécurité pr'!BRUTannuelF</vt:lpstr>
      <vt:lpstr>'Responsable informatique numeri'!BRUTannuelF</vt:lpstr>
      <vt:lpstr>'Responsable maintenance bât equ'!BRUTannuelF</vt:lpstr>
      <vt:lpstr>'Responsable Mission spécifique '!BRUTannuelF</vt:lpstr>
      <vt:lpstr>'Responsable pédagogique'!BRUTannuelF</vt:lpstr>
      <vt:lpstr>'Responsable RH'!BRUTannuelF</vt:lpstr>
      <vt:lpstr>Secrétaire!BRUTannuelF</vt:lpstr>
      <vt:lpstr>'Secrétaire de direction'!BRUTannuelF</vt:lpstr>
      <vt:lpstr>'Secrétaire-comptable'!BRUTannuelF</vt:lpstr>
      <vt:lpstr>'Surveillant Veilleur de nuit'!BRUTannuelF</vt:lpstr>
      <vt:lpstr>'Technicien de laboratoire'!BRUTannuelF</vt:lpstr>
      <vt:lpstr>'Technicien experimentation rech'!BRUTannuelF</vt:lpstr>
      <vt:lpstr>'Technicien exploitation entrepr'!BRUTannuelF</vt:lpstr>
      <vt:lpstr>'Technicien hygiene sécurité pré'!BRUTannuelF</vt:lpstr>
      <vt:lpstr>'Technicien informatique numeriq'!BRUTannuelF</vt:lpstr>
      <vt:lpstr>'Technicien maintenance bât equ'!BRUTannuelF</vt:lpstr>
      <vt:lpstr>'Technicien réseau syst info'!BRUTannuelF</vt:lpstr>
      <vt:lpstr>BRUTannuelF</vt:lpstr>
      <vt:lpstr>'Accomp Besoins éducatifs'!BRUTannuelPOURcetteFONCTION</vt:lpstr>
      <vt:lpstr>'Adjoint de direction'!BRUTannuelPOURcetteFONCTION</vt:lpstr>
      <vt:lpstr>'Adjoint pastorale scolaire'!BRUTannuelPOURcetteFONCTION</vt:lpstr>
      <vt:lpstr>'Administrateur réseau syst info'!BRUTannuelPOURcetteFONCTION</vt:lpstr>
      <vt:lpstr>'Agent de gardiennage'!BRUTannuelPOURcetteFONCTION</vt:lpstr>
      <vt:lpstr>'Agent de laboratoire'!BRUTannuelPOURcetteFONCTION</vt:lpstr>
      <vt:lpstr>'Agent de maintenance bât equip '!BRUTannuelPOURcetteFONCTION</vt:lpstr>
      <vt:lpstr>'Agent de service'!BRUTannuelPOURcetteFONCTION</vt:lpstr>
      <vt:lpstr>'Aide comptable'!BRUTannuelPOURcetteFONCTION</vt:lpstr>
      <vt:lpstr>'Aide cuisinier'!BRUTannuelPOURcetteFONCTION</vt:lpstr>
      <vt:lpstr>'Aide documentaliste '!BRUTannuelPOURcetteFONCTION</vt:lpstr>
      <vt:lpstr>'Animateur en CDR'!BRUTannuelPOURcetteFONCTION</vt:lpstr>
      <vt:lpstr>'Animateur Sportif'!BRUTannuelPOURcetteFONCTION</vt:lpstr>
      <vt:lpstr>'Assistant de direction'!BRUTannuelPOURcetteFONCTION</vt:lpstr>
      <vt:lpstr>'Assistant Educateur de Vie Sco'!BRUTannuelPOURcetteFONCTION</vt:lpstr>
      <vt:lpstr>'Assistant pédagogique'!BRUTannuelPOURcetteFONCTION</vt:lpstr>
      <vt:lpstr>'Cat 1 tous critères'!BRUTannuelPOURcetteFONCTION</vt:lpstr>
      <vt:lpstr>'Cat 2 tous critères'!BRUTannuelPOURcetteFONCTION</vt:lpstr>
      <vt:lpstr>'Cat 3 tous critères'!BRUTannuelPOURcetteFONCTION</vt:lpstr>
      <vt:lpstr>'Chef de cuisine'!BRUTannuelPOURcetteFONCTION</vt:lpstr>
      <vt:lpstr>'Chg accueil'!BRUTannuelPOURcetteFONCTION</vt:lpstr>
      <vt:lpstr>'Chg animation pastorale'!BRUTannuelPOURcetteFONCTION</vt:lpstr>
      <vt:lpstr>'Chg cooperation mobilité'!BRUTannuelPOURcetteFONCTION</vt:lpstr>
      <vt:lpstr>'Chg de communication relations '!BRUTannuelPOURcetteFONCTION</vt:lpstr>
      <vt:lpstr>'Chg de mission specifique compl'!BRUTannuelPOURcetteFONCTION</vt:lpstr>
      <vt:lpstr>'Chg developpement commercial'!BRUTannuelPOURcetteFONCTION</vt:lpstr>
      <vt:lpstr>'Chg developpement partenarial'!BRUTannuelPOURcetteFONCTION</vt:lpstr>
      <vt:lpstr>'Chg developpement projet missio'!BRUTannuelPOURcetteFONCTION</vt:lpstr>
      <vt:lpstr>'Chg developpement territoire'!BRUTannuelPOURcetteFONCTION</vt:lpstr>
      <vt:lpstr>'Chg mission inclusion handicap'!BRUTannuelPOURcetteFONCTION</vt:lpstr>
      <vt:lpstr>'Chg. de numérique éduc digita '!BRUTannuelPOURcetteFONCTION</vt:lpstr>
      <vt:lpstr>Comptable!BRUTannuelPOURcetteFONCTION</vt:lpstr>
      <vt:lpstr>'Conducteur de transports en com'!BRUTannuelPOURcetteFONCTION</vt:lpstr>
      <vt:lpstr>'Conducteur d''engin'!BRUTannuelPOURcetteFONCTION</vt:lpstr>
      <vt:lpstr>'Conseiller orientation insertio'!BRUTannuelPOURcetteFONCTION</vt:lpstr>
      <vt:lpstr>'Coordinateur de formation'!BRUTannuelPOURcetteFONCTION</vt:lpstr>
      <vt:lpstr>'Coordinateur de vie scolaire'!BRUTannuelPOURcetteFONCTION</vt:lpstr>
      <vt:lpstr>'critères toutes catégories'!BRUTannuelPOURcetteFONCTION</vt:lpstr>
      <vt:lpstr>CUISINIER!BRUTannuelPOURcetteFONCTION</vt:lpstr>
      <vt:lpstr>Documentaliste!BRUTannuelPOURcetteFONCTION</vt:lpstr>
      <vt:lpstr>'Educateur sportif'!BRUTannuelPOURcetteFONCTION</vt:lpstr>
      <vt:lpstr>'Educateur VS Conseiller éduc'!BRUTannuelPOURcetteFONCTION</vt:lpstr>
      <vt:lpstr>'Enseignant formateur cadre'!BRUTannuelPOURcetteFONCTION</vt:lpstr>
      <vt:lpstr>'Enseignant-Formateur non cadre'!BRUTannuelPOURcetteFONCTION</vt:lpstr>
      <vt:lpstr>'Gestionnaire de paie'!BRUTannuelPOURcetteFONCTION</vt:lpstr>
      <vt:lpstr>'Gestionnaire RH'!BRUTannuelPOURcetteFONCTION</vt:lpstr>
      <vt:lpstr>Infirmier!BRUTannuelPOURcetteFONCTION</vt:lpstr>
      <vt:lpstr>'Maître professionnel'!BRUTannuelPOURcetteFONCTION</vt:lpstr>
      <vt:lpstr>'Matrice Cat 1'!BRUTannuelPOURcetteFONCTION</vt:lpstr>
      <vt:lpstr>'matrice Cat 1 non PVS'!BRUTannuelPOURcetteFONCTION</vt:lpstr>
      <vt:lpstr>'Matrice Cat 1 PVS'!BRUTannuelPOURcetteFONCTION</vt:lpstr>
      <vt:lpstr>'matrice Cat 2'!BRUTannuelPOURcetteFONCTION</vt:lpstr>
      <vt:lpstr>'Matrice Cat 2 3criteres'!BRUTannuelPOURcetteFONCTION</vt:lpstr>
      <vt:lpstr>'Matrice Cat 2 Manag'!BRUTannuelPOURcetteFONCTION</vt:lpstr>
      <vt:lpstr>'Matrice Cat 2 Pédagogie'!BRUTannuelPOURcetteFONCTION</vt:lpstr>
      <vt:lpstr>'Matrice Cat 3'!BRUTannuelPOURcetteFONCTION</vt:lpstr>
      <vt:lpstr>'Matrice Cat 3 3critères'!BRUTannuelPOURcetteFONCTION</vt:lpstr>
      <vt:lpstr>'Matrice Cat 3 Managemen'!BRUTannuelPOURcetteFONCTION</vt:lpstr>
      <vt:lpstr>'matrice Cat3 manag et format'!BRUTannuelPOURcetteFONCTION</vt:lpstr>
      <vt:lpstr>'Mission spécifique animateur'!BRUTannuelPOURcetteFONCTION</vt:lpstr>
      <vt:lpstr>Moniteur!BRUTannuelPOURcetteFONCTION</vt:lpstr>
      <vt:lpstr>'Ouvrier exploitation entreprise'!BRUTannuelPOURcetteFONCTION</vt:lpstr>
      <vt:lpstr>Psychologue!BRUTannuelPOURcetteFONCTION</vt:lpstr>
      <vt:lpstr>'Resp communication relations ex'!BRUTannuelPOURcetteFONCTION</vt:lpstr>
      <vt:lpstr>'Resp cooperation internationale'!BRUTannuelPOURcetteFONCTION</vt:lpstr>
      <vt:lpstr>'Resp développement commercial'!BRUTannuelPOURcetteFONCTION</vt:lpstr>
      <vt:lpstr>'Resp developpement partenarial'!BRUTannuelPOURcetteFONCTION</vt:lpstr>
      <vt:lpstr>'Resp developpement projet missi'!BRUTannuelPOURcetteFONCTION</vt:lpstr>
      <vt:lpstr>'Resp développement territoire'!BRUTannuelPOURcetteFONCTION</vt:lpstr>
      <vt:lpstr>'Resp experimentation recherche'!BRUTannuelPOURcetteFONCTION</vt:lpstr>
      <vt:lpstr>'Resp exploitation entreprise at'!BRUTannuelPOURcetteFONCTION</vt:lpstr>
      <vt:lpstr>'Responsable adm et financier'!BRUTannuelPOURcetteFONCTION</vt:lpstr>
      <vt:lpstr>'Responsable comptable'!BRUTannuelPOURcetteFONCTION</vt:lpstr>
      <vt:lpstr>'Responsable de structure UFA CF'!BRUTannuelPOURcetteFONCTION</vt:lpstr>
      <vt:lpstr>'Responsable de vie scolaire'!BRUTannuelPOURcetteFONCTION</vt:lpstr>
      <vt:lpstr>'Responsable démarche qualité'!BRUTannuelPOURcetteFONCTION</vt:lpstr>
      <vt:lpstr>'Responsable hygiene sécurité pr'!BRUTannuelPOURcetteFONCTION</vt:lpstr>
      <vt:lpstr>'Responsable informatique numeri'!BRUTannuelPOURcetteFONCTION</vt:lpstr>
      <vt:lpstr>'Responsable maintenance bât equ'!BRUTannuelPOURcetteFONCTION</vt:lpstr>
      <vt:lpstr>'Responsable Mission spécifique '!BRUTannuelPOURcetteFONCTION</vt:lpstr>
      <vt:lpstr>'Responsable pédagogique'!BRUTannuelPOURcetteFONCTION</vt:lpstr>
      <vt:lpstr>'Responsable RH'!BRUTannuelPOURcetteFONCTION</vt:lpstr>
      <vt:lpstr>Secrétaire!BRUTannuelPOURcetteFONCTION</vt:lpstr>
      <vt:lpstr>'Secrétaire de direction'!BRUTannuelPOURcetteFONCTION</vt:lpstr>
      <vt:lpstr>'Secrétaire-comptable'!BRUTannuelPOURcetteFONCTION</vt:lpstr>
      <vt:lpstr>'Surveillant Veilleur de nuit'!BRUTannuelPOURcetteFONCTION</vt:lpstr>
      <vt:lpstr>'Technicien de laboratoire'!BRUTannuelPOURcetteFONCTION</vt:lpstr>
      <vt:lpstr>'Technicien experimentation rech'!BRUTannuelPOURcetteFONCTION</vt:lpstr>
      <vt:lpstr>'Technicien exploitation entrepr'!BRUTannuelPOURcetteFONCTION</vt:lpstr>
      <vt:lpstr>'Technicien hygiene sécurité pré'!BRUTannuelPOURcetteFONCTION</vt:lpstr>
      <vt:lpstr>'Technicien informatique numeriq'!BRUTannuelPOURcetteFONCTION</vt:lpstr>
      <vt:lpstr>'Technicien maintenance bât equ'!BRUTannuelPOURcetteFONCTION</vt:lpstr>
      <vt:lpstr>'Technicien réseau syst info'!BRUTannuelPOURcetteFONCTION</vt:lpstr>
      <vt:lpstr>BRUTannuelPOURcetteFONCTION</vt:lpstr>
      <vt:lpstr>'Accomp Besoins éducatifs'!BrutANNUELtpsPlein</vt:lpstr>
      <vt:lpstr>'Adjoint de direction'!BrutANNUELtpsPlein</vt:lpstr>
      <vt:lpstr>'Adjoint pastorale scolaire'!BrutANNUELtpsPlein</vt:lpstr>
      <vt:lpstr>'Administrateur réseau syst info'!BrutANNUELtpsPlein</vt:lpstr>
      <vt:lpstr>'Agent de gardiennage'!BrutANNUELtpsPlein</vt:lpstr>
      <vt:lpstr>'Agent de laboratoire'!BrutANNUELtpsPlein</vt:lpstr>
      <vt:lpstr>'Agent de maintenance bât equip '!BrutANNUELtpsPlein</vt:lpstr>
      <vt:lpstr>'Agent de service'!BrutANNUELtpsPlein</vt:lpstr>
      <vt:lpstr>'Aide comptable'!BrutANNUELtpsPlein</vt:lpstr>
      <vt:lpstr>'Aide cuisinier'!BrutANNUELtpsPlein</vt:lpstr>
      <vt:lpstr>'Aide documentaliste '!BrutANNUELtpsPlein</vt:lpstr>
      <vt:lpstr>'Animateur en CDR'!BrutANNUELtpsPlein</vt:lpstr>
      <vt:lpstr>'Animateur Sportif'!BrutANNUELtpsPlein</vt:lpstr>
      <vt:lpstr>'Assistant de direction'!BrutANNUELtpsPlein</vt:lpstr>
      <vt:lpstr>'Assistant Educateur de Vie Sco'!BrutANNUELtpsPlein</vt:lpstr>
      <vt:lpstr>'Assistant pédagogique'!BrutANNUELtpsPlein</vt:lpstr>
      <vt:lpstr>'Cat 1 tous critères'!BrutANNUELtpsPlein</vt:lpstr>
      <vt:lpstr>'Cat 2 tous critères'!BrutANNUELtpsPlein</vt:lpstr>
      <vt:lpstr>'Cat 3 tous critères'!BrutANNUELtpsPlein</vt:lpstr>
      <vt:lpstr>'Chef de cuisine'!BrutANNUELtpsPlein</vt:lpstr>
      <vt:lpstr>'Chg accueil'!BrutANNUELtpsPlein</vt:lpstr>
      <vt:lpstr>'Chg animation pastorale'!BrutANNUELtpsPlein</vt:lpstr>
      <vt:lpstr>'Chg cooperation mobilité'!BrutANNUELtpsPlein</vt:lpstr>
      <vt:lpstr>'Chg de communication relations '!BrutANNUELtpsPlein</vt:lpstr>
      <vt:lpstr>'Chg de mission specifique compl'!BrutANNUELtpsPlein</vt:lpstr>
      <vt:lpstr>'Chg developpement commercial'!BrutANNUELtpsPlein</vt:lpstr>
      <vt:lpstr>'Chg developpement partenarial'!BrutANNUELtpsPlein</vt:lpstr>
      <vt:lpstr>'Chg developpement projet missio'!BrutANNUELtpsPlein</vt:lpstr>
      <vt:lpstr>'Chg developpement territoire'!BrutANNUELtpsPlein</vt:lpstr>
      <vt:lpstr>'Chg mission inclusion handicap'!BrutANNUELtpsPlein</vt:lpstr>
      <vt:lpstr>'Chg. de numérique éduc digita '!BrutANNUELtpsPlein</vt:lpstr>
      <vt:lpstr>Comptable!BrutANNUELtpsPlein</vt:lpstr>
      <vt:lpstr>'Conducteur de transports en com'!BrutANNUELtpsPlein</vt:lpstr>
      <vt:lpstr>'Conducteur d''engin'!BrutANNUELtpsPlein</vt:lpstr>
      <vt:lpstr>'Conseiller orientation insertio'!BrutANNUELtpsPlein</vt:lpstr>
      <vt:lpstr>'Coordinateur de formation'!BrutANNUELtpsPlein</vt:lpstr>
      <vt:lpstr>'Coordinateur de vie scolaire'!BrutANNUELtpsPlein</vt:lpstr>
      <vt:lpstr>'critères toutes catégories'!BrutANNUELtpsPlein</vt:lpstr>
      <vt:lpstr>CUISINIER!BrutANNUELtpsPlein</vt:lpstr>
      <vt:lpstr>Documentaliste!BrutANNUELtpsPlein</vt:lpstr>
      <vt:lpstr>'Educateur sportif'!BrutANNUELtpsPlein</vt:lpstr>
      <vt:lpstr>'Educateur VS Conseiller éduc'!BrutANNUELtpsPlein</vt:lpstr>
      <vt:lpstr>'Enseignant formateur cadre'!BrutANNUELtpsPlein</vt:lpstr>
      <vt:lpstr>'Enseignant-Formateur non cadre'!BrutANNUELtpsPlein</vt:lpstr>
      <vt:lpstr>'Gestionnaire de paie'!BrutANNUELtpsPlein</vt:lpstr>
      <vt:lpstr>'Gestionnaire RH'!BrutANNUELtpsPlein</vt:lpstr>
      <vt:lpstr>Infirmier!BrutANNUELtpsPlein</vt:lpstr>
      <vt:lpstr>'Maître professionnel'!BrutANNUELtpsPlein</vt:lpstr>
      <vt:lpstr>'Matrice Cat 1'!BrutANNUELtpsPlein</vt:lpstr>
      <vt:lpstr>'matrice Cat 1 non PVS'!BrutANNUELtpsPlein</vt:lpstr>
      <vt:lpstr>'Matrice Cat 1 PVS'!BrutANNUELtpsPlein</vt:lpstr>
      <vt:lpstr>'matrice Cat 2'!BrutANNUELtpsPlein</vt:lpstr>
      <vt:lpstr>'Matrice Cat 2 3criteres'!BrutANNUELtpsPlein</vt:lpstr>
      <vt:lpstr>'Matrice Cat 2 Manag'!BrutANNUELtpsPlein</vt:lpstr>
      <vt:lpstr>'Matrice Cat 2 Pédagogie'!BrutANNUELtpsPlein</vt:lpstr>
      <vt:lpstr>'Matrice Cat 3'!BrutANNUELtpsPlein</vt:lpstr>
      <vt:lpstr>'Matrice Cat 3 3critères'!BrutANNUELtpsPlein</vt:lpstr>
      <vt:lpstr>'Matrice Cat 3 Managemen'!BrutANNUELtpsPlein</vt:lpstr>
      <vt:lpstr>'matrice Cat3 manag et format'!BrutANNUELtpsPlein</vt:lpstr>
      <vt:lpstr>'Mission spécifique animateur'!BrutANNUELtpsPlein</vt:lpstr>
      <vt:lpstr>Moniteur!BrutANNUELtpsPlein</vt:lpstr>
      <vt:lpstr>'Ouvrier exploitation entreprise'!BrutANNUELtpsPlein</vt:lpstr>
      <vt:lpstr>Psychologue!BrutANNUELtpsPlein</vt:lpstr>
      <vt:lpstr>'Resp communication relations ex'!BrutANNUELtpsPlein</vt:lpstr>
      <vt:lpstr>'Resp cooperation internationale'!BrutANNUELtpsPlein</vt:lpstr>
      <vt:lpstr>'Resp développement commercial'!BrutANNUELtpsPlein</vt:lpstr>
      <vt:lpstr>'Resp developpement partenarial'!BrutANNUELtpsPlein</vt:lpstr>
      <vt:lpstr>'Resp developpement projet missi'!BrutANNUELtpsPlein</vt:lpstr>
      <vt:lpstr>'Resp développement territoire'!BrutANNUELtpsPlein</vt:lpstr>
      <vt:lpstr>'Resp experimentation recherche'!BrutANNUELtpsPlein</vt:lpstr>
      <vt:lpstr>'Resp exploitation entreprise at'!BrutANNUELtpsPlein</vt:lpstr>
      <vt:lpstr>'Responsable adm et financier'!BrutANNUELtpsPlein</vt:lpstr>
      <vt:lpstr>'Responsable comptable'!BrutANNUELtpsPlein</vt:lpstr>
      <vt:lpstr>'Responsable de structure UFA CF'!BrutANNUELtpsPlein</vt:lpstr>
      <vt:lpstr>'Responsable de vie scolaire'!BrutANNUELtpsPlein</vt:lpstr>
      <vt:lpstr>'Responsable démarche qualité'!BrutANNUELtpsPlein</vt:lpstr>
      <vt:lpstr>'Responsable hygiene sécurité pr'!BrutANNUELtpsPlein</vt:lpstr>
      <vt:lpstr>'Responsable informatique numeri'!BrutANNUELtpsPlein</vt:lpstr>
      <vt:lpstr>'Responsable maintenance bât equ'!BrutANNUELtpsPlein</vt:lpstr>
      <vt:lpstr>'Responsable Mission spécifique '!BrutANNUELtpsPlein</vt:lpstr>
      <vt:lpstr>'Responsable pédagogique'!BrutANNUELtpsPlein</vt:lpstr>
      <vt:lpstr>'Responsable RH'!BrutANNUELtpsPlein</vt:lpstr>
      <vt:lpstr>Secrétaire!BrutANNUELtpsPlein</vt:lpstr>
      <vt:lpstr>'Secrétaire de direction'!BrutANNUELtpsPlein</vt:lpstr>
      <vt:lpstr>'Secrétaire-comptable'!BrutANNUELtpsPlein</vt:lpstr>
      <vt:lpstr>'Surveillant Veilleur de nuit'!BrutANNUELtpsPlein</vt:lpstr>
      <vt:lpstr>'Technicien de laboratoire'!BrutANNUELtpsPlein</vt:lpstr>
      <vt:lpstr>'Technicien experimentation rech'!BrutANNUELtpsPlein</vt:lpstr>
      <vt:lpstr>'Technicien exploitation entrepr'!BrutANNUELtpsPlein</vt:lpstr>
      <vt:lpstr>'Technicien hygiene sécurité pré'!BrutANNUELtpsPlein</vt:lpstr>
      <vt:lpstr>'Technicien informatique numeriq'!BrutANNUELtpsPlein</vt:lpstr>
      <vt:lpstr>'Technicien maintenance bât equ'!BrutANNUELtpsPlein</vt:lpstr>
      <vt:lpstr>'Technicien réseau syst info'!BrutANNUELtpsPlein</vt:lpstr>
      <vt:lpstr>BrutANNUELtpsPlein</vt:lpstr>
      <vt:lpstr>'Accomp Besoins éducatifs'!BRUTannuelUNEfonction</vt:lpstr>
      <vt:lpstr>'Adjoint pastorale scolaire'!BRUTannuelUNEfonction</vt:lpstr>
      <vt:lpstr>'Administrateur réseau syst info'!BRUTannuelUNEfonction</vt:lpstr>
      <vt:lpstr>'Agent de gardiennage'!BRUTannuelUNEfonction</vt:lpstr>
      <vt:lpstr>'Agent de laboratoire'!BRUTannuelUNEfonction</vt:lpstr>
      <vt:lpstr>'Agent de maintenance bât equip '!BRUTannuelUNEfonction</vt:lpstr>
      <vt:lpstr>'Agent de service'!BRUTannuelUNEfonction</vt:lpstr>
      <vt:lpstr>'Aide comptable'!BRUTannuelUNEfonction</vt:lpstr>
      <vt:lpstr>'Aide cuisinier'!BRUTannuelUNEfonction</vt:lpstr>
      <vt:lpstr>'Aide documentaliste '!BRUTannuelUNEfonction</vt:lpstr>
      <vt:lpstr>'Animateur en CDR'!BRUTannuelUNEfonction</vt:lpstr>
      <vt:lpstr>'Animateur Sportif'!BRUTannuelUNEfonction</vt:lpstr>
      <vt:lpstr>'Assistant de direction'!BRUTannuelUNEfonction</vt:lpstr>
      <vt:lpstr>'Assistant Educateur de Vie Sco'!BRUTannuelUNEfonction</vt:lpstr>
      <vt:lpstr>'Assistant pédagogique'!BRUTannuelUNEfonction</vt:lpstr>
      <vt:lpstr>'Cat 1 tous critères'!BRUTannuelUNEfonction</vt:lpstr>
      <vt:lpstr>'Cat 2 tous critères'!BRUTannuelUNEfonction</vt:lpstr>
      <vt:lpstr>'Cat 3 tous critères'!BRUTannuelUNEfonction</vt:lpstr>
      <vt:lpstr>'Chef de cuisine'!BRUTannuelUNEfonction</vt:lpstr>
      <vt:lpstr>'Chg accueil'!BRUTannuelUNEfonction</vt:lpstr>
      <vt:lpstr>'Chg animation pastorale'!BRUTannuelUNEfonction</vt:lpstr>
      <vt:lpstr>'Chg cooperation mobilité'!BRUTannuelUNEfonction</vt:lpstr>
      <vt:lpstr>'Chg de communication relations '!BRUTannuelUNEfonction</vt:lpstr>
      <vt:lpstr>'Chg de mission specifique compl'!BRUTannuelUNEfonction</vt:lpstr>
      <vt:lpstr>'Chg developpement commercial'!BRUTannuelUNEfonction</vt:lpstr>
      <vt:lpstr>'Chg developpement partenarial'!BRUTannuelUNEfonction</vt:lpstr>
      <vt:lpstr>'Chg developpement projet missio'!BRUTannuelUNEfonction</vt:lpstr>
      <vt:lpstr>'Chg developpement territoire'!BRUTannuelUNEfonction</vt:lpstr>
      <vt:lpstr>'Chg mission inclusion handicap'!BRUTannuelUNEfonction</vt:lpstr>
      <vt:lpstr>'Chg. de numérique éduc digita '!BRUTannuelUNEfonction</vt:lpstr>
      <vt:lpstr>Comptable!BRUTannuelUNEfonction</vt:lpstr>
      <vt:lpstr>'Conducteur de transports en com'!BRUTannuelUNEfonction</vt:lpstr>
      <vt:lpstr>'Conducteur d''engin'!BRUTannuelUNEfonction</vt:lpstr>
      <vt:lpstr>'Conseiller orientation insertio'!BRUTannuelUNEfonction</vt:lpstr>
      <vt:lpstr>'Coordinateur de formation'!BRUTannuelUNEfonction</vt:lpstr>
      <vt:lpstr>'Coordinateur de vie scolaire'!BRUTannuelUNEfonction</vt:lpstr>
      <vt:lpstr>'critères toutes catégories'!BRUTannuelUNEfonction</vt:lpstr>
      <vt:lpstr>CUISINIER!BRUTannuelUNEfonction</vt:lpstr>
      <vt:lpstr>Documentaliste!BRUTannuelUNEfonction</vt:lpstr>
      <vt:lpstr>'Educateur sportif'!BRUTannuelUNEfonction</vt:lpstr>
      <vt:lpstr>'Educateur VS Conseiller éduc'!BRUTannuelUNEfonction</vt:lpstr>
      <vt:lpstr>'Enseignant formateur cadre'!BRUTannuelUNEfonction</vt:lpstr>
      <vt:lpstr>'Enseignant-Formateur non cadre'!BRUTannuelUNEfonction</vt:lpstr>
      <vt:lpstr>'Gestionnaire de paie'!BRUTannuelUNEfonction</vt:lpstr>
      <vt:lpstr>'Gestionnaire RH'!BRUTannuelUNEfonction</vt:lpstr>
      <vt:lpstr>Infirmier!BRUTannuelUNEfonction</vt:lpstr>
      <vt:lpstr>'Maître professionnel'!BRUTannuelUNEfonction</vt:lpstr>
      <vt:lpstr>'Matrice Cat 1'!BRUTannuelUNEfonction</vt:lpstr>
      <vt:lpstr>'matrice Cat 1 non PVS'!BRUTannuelUNEfonction</vt:lpstr>
      <vt:lpstr>'Matrice Cat 1 PVS'!BRUTannuelUNEfonction</vt:lpstr>
      <vt:lpstr>'matrice Cat 2'!BRUTannuelUNEfonction</vt:lpstr>
      <vt:lpstr>'Matrice Cat 2 3criteres'!BRUTannuelUNEfonction</vt:lpstr>
      <vt:lpstr>'Matrice Cat 2 Manag'!BRUTannuelUNEfonction</vt:lpstr>
      <vt:lpstr>'Matrice Cat 2 Pédagogie'!BRUTannuelUNEfonction</vt:lpstr>
      <vt:lpstr>'Matrice Cat 3'!BRUTannuelUNEfonction</vt:lpstr>
      <vt:lpstr>'Matrice Cat 3 3critères'!BRUTannuelUNEfonction</vt:lpstr>
      <vt:lpstr>'Matrice Cat 3 Managemen'!BRUTannuelUNEfonction</vt:lpstr>
      <vt:lpstr>'matrice Cat3 manag et format'!BRUTannuelUNEfonction</vt:lpstr>
      <vt:lpstr>'Mission spécifique animateur'!BRUTannuelUNEfonction</vt:lpstr>
      <vt:lpstr>Moniteur!BRUTannuelUNEfonction</vt:lpstr>
      <vt:lpstr>'Ouvrier exploitation entreprise'!BRUTannuelUNEfonction</vt:lpstr>
      <vt:lpstr>Psychologue!BRUTannuelUNEfonction</vt:lpstr>
      <vt:lpstr>'Resp communication relations ex'!BRUTannuelUNEfonction</vt:lpstr>
      <vt:lpstr>'Resp cooperation internationale'!BRUTannuelUNEfonction</vt:lpstr>
      <vt:lpstr>'Resp développement commercial'!BRUTannuelUNEfonction</vt:lpstr>
      <vt:lpstr>'Resp developpement partenarial'!BRUTannuelUNEfonction</vt:lpstr>
      <vt:lpstr>'Resp developpement projet missi'!BRUTannuelUNEfonction</vt:lpstr>
      <vt:lpstr>'Resp développement territoire'!BRUTannuelUNEfonction</vt:lpstr>
      <vt:lpstr>'Resp experimentation recherche'!BRUTannuelUNEfonction</vt:lpstr>
      <vt:lpstr>'Resp exploitation entreprise at'!BRUTannuelUNEfonction</vt:lpstr>
      <vt:lpstr>'Responsable adm et financier'!BRUTannuelUNEfonction</vt:lpstr>
      <vt:lpstr>'Responsable comptable'!BRUTannuelUNEfonction</vt:lpstr>
      <vt:lpstr>'Responsable de structure UFA CF'!BRUTannuelUNEfonction</vt:lpstr>
      <vt:lpstr>'Responsable de vie scolaire'!BRUTannuelUNEfonction</vt:lpstr>
      <vt:lpstr>'Responsable démarche qualité'!BRUTannuelUNEfonction</vt:lpstr>
      <vt:lpstr>'Responsable hygiene sécurité pr'!BRUTannuelUNEfonction</vt:lpstr>
      <vt:lpstr>'Responsable informatique numeri'!BRUTannuelUNEfonction</vt:lpstr>
      <vt:lpstr>'Responsable maintenance bât equ'!BRUTannuelUNEfonction</vt:lpstr>
      <vt:lpstr>'Responsable Mission spécifique '!BRUTannuelUNEfonction</vt:lpstr>
      <vt:lpstr>'Responsable pédagogique'!BRUTannuelUNEfonction</vt:lpstr>
      <vt:lpstr>'Responsable RH'!BRUTannuelUNEfonction</vt:lpstr>
      <vt:lpstr>Secrétaire!BRUTannuelUNEfonction</vt:lpstr>
      <vt:lpstr>'Secrétaire de direction'!BRUTannuelUNEfonction</vt:lpstr>
      <vt:lpstr>'Secrétaire-comptable'!BRUTannuelUNEfonction</vt:lpstr>
      <vt:lpstr>'Surveillant Veilleur de nuit'!BRUTannuelUNEfonction</vt:lpstr>
      <vt:lpstr>'Technicien de laboratoire'!BRUTannuelUNEfonction</vt:lpstr>
      <vt:lpstr>'Technicien experimentation rech'!BRUTannuelUNEfonction</vt:lpstr>
      <vt:lpstr>'Technicien exploitation entrepr'!BRUTannuelUNEfonction</vt:lpstr>
      <vt:lpstr>'Technicien hygiene sécurité pré'!BRUTannuelUNEfonction</vt:lpstr>
      <vt:lpstr>'Technicien informatique numeriq'!BRUTannuelUNEfonction</vt:lpstr>
      <vt:lpstr>'Technicien maintenance bât equ'!BRUTannuelUNEfonction</vt:lpstr>
      <vt:lpstr>'Technicien réseau syst info'!BRUTannuelUNEfonction</vt:lpstr>
      <vt:lpstr>BRUTannuelUNEfonction</vt:lpstr>
      <vt:lpstr>BRUTaout2022</vt:lpstr>
      <vt:lpstr>'Accomp Besoins éducatifs'!BrutMENSUEL</vt:lpstr>
      <vt:lpstr>'Adjoint de direction'!BrutMENSUEL</vt:lpstr>
      <vt:lpstr>'Adjoint pastorale scolaire'!BrutMENSUEL</vt:lpstr>
      <vt:lpstr>'Administrateur réseau syst info'!BrutMENSUEL</vt:lpstr>
      <vt:lpstr>'Agent de gardiennage'!BrutMENSUEL</vt:lpstr>
      <vt:lpstr>'Agent de laboratoire'!BrutMENSUEL</vt:lpstr>
      <vt:lpstr>'Agent de maintenance bât equip '!BrutMENSUEL</vt:lpstr>
      <vt:lpstr>'Agent de service'!BrutMENSUEL</vt:lpstr>
      <vt:lpstr>'Aide comptable'!BrutMENSUEL</vt:lpstr>
      <vt:lpstr>'Aide cuisinier'!BrutMENSUEL</vt:lpstr>
      <vt:lpstr>'Aide documentaliste '!BrutMENSUEL</vt:lpstr>
      <vt:lpstr>'Animateur en CDR'!BrutMENSUEL</vt:lpstr>
      <vt:lpstr>'Animateur Sportif'!BrutMENSUEL</vt:lpstr>
      <vt:lpstr>'Assistant de direction'!BrutMENSUEL</vt:lpstr>
      <vt:lpstr>'Assistant Educateur de Vie Sco'!BrutMENSUEL</vt:lpstr>
      <vt:lpstr>'Assistant pédagogique'!BrutMENSUEL</vt:lpstr>
      <vt:lpstr>'Cat 1 tous critères'!BrutMENSUEL</vt:lpstr>
      <vt:lpstr>'Cat 2 tous critères'!BrutMENSUEL</vt:lpstr>
      <vt:lpstr>'Cat 3 tous critères'!BrutMENSUEL</vt:lpstr>
      <vt:lpstr>'Chef de cuisine'!BrutMENSUEL</vt:lpstr>
      <vt:lpstr>'Chg accueil'!BrutMENSUEL</vt:lpstr>
      <vt:lpstr>'Chg animation pastorale'!BrutMENSUEL</vt:lpstr>
      <vt:lpstr>'Chg cooperation mobilité'!BrutMENSUEL</vt:lpstr>
      <vt:lpstr>'Chg de communication relations '!BrutMENSUEL</vt:lpstr>
      <vt:lpstr>'Chg de mission specifique compl'!BrutMENSUEL</vt:lpstr>
      <vt:lpstr>'Chg developpement commercial'!BrutMENSUEL</vt:lpstr>
      <vt:lpstr>'Chg developpement partenarial'!BrutMENSUEL</vt:lpstr>
      <vt:lpstr>'Chg developpement projet missio'!BrutMENSUEL</vt:lpstr>
      <vt:lpstr>'Chg developpement territoire'!BrutMENSUEL</vt:lpstr>
      <vt:lpstr>'Chg mission inclusion handicap'!BrutMENSUEL</vt:lpstr>
      <vt:lpstr>'Chg. de numérique éduc digita '!BrutMENSUEL</vt:lpstr>
      <vt:lpstr>Comptable!BrutMENSUEL</vt:lpstr>
      <vt:lpstr>'Conducteur de transports en com'!BrutMENSUEL</vt:lpstr>
      <vt:lpstr>'Conducteur d''engin'!BrutMENSUEL</vt:lpstr>
      <vt:lpstr>'Conseiller orientation insertio'!BrutMENSUEL</vt:lpstr>
      <vt:lpstr>'Coordinateur de formation'!BrutMENSUEL</vt:lpstr>
      <vt:lpstr>'Coordinateur de vie scolaire'!BrutMENSUEL</vt:lpstr>
      <vt:lpstr>'critères toutes catégories'!BrutMENSUEL</vt:lpstr>
      <vt:lpstr>CUISINIER!BrutMENSUEL</vt:lpstr>
      <vt:lpstr>Documentaliste!BrutMENSUEL</vt:lpstr>
      <vt:lpstr>'Educateur sportif'!BrutMENSUEL</vt:lpstr>
      <vt:lpstr>'Educateur VS Conseiller éduc'!BrutMENSUEL</vt:lpstr>
      <vt:lpstr>'Enseignant formateur cadre'!BrutMENSUEL</vt:lpstr>
      <vt:lpstr>'Enseignant-Formateur non cadre'!BrutMENSUEL</vt:lpstr>
      <vt:lpstr>'Gestionnaire de paie'!BrutMENSUEL</vt:lpstr>
      <vt:lpstr>'Gestionnaire RH'!BrutMENSUEL</vt:lpstr>
      <vt:lpstr>Infirmier!BrutMENSUEL</vt:lpstr>
      <vt:lpstr>'Maître professionnel'!BrutMENSUEL</vt:lpstr>
      <vt:lpstr>'Matrice Cat 1'!BrutMENSUEL</vt:lpstr>
      <vt:lpstr>'matrice Cat 1 non PVS'!BrutMENSUEL</vt:lpstr>
      <vt:lpstr>'Matrice Cat 1 PVS'!BrutMENSUEL</vt:lpstr>
      <vt:lpstr>'matrice Cat 2'!BrutMENSUEL</vt:lpstr>
      <vt:lpstr>'Matrice Cat 2 3criteres'!BrutMENSUEL</vt:lpstr>
      <vt:lpstr>'Matrice Cat 2 Manag'!BrutMENSUEL</vt:lpstr>
      <vt:lpstr>'Matrice Cat 2 Pédagogie'!BrutMENSUEL</vt:lpstr>
      <vt:lpstr>'Matrice Cat 3'!BrutMENSUEL</vt:lpstr>
      <vt:lpstr>'Matrice Cat 3 3critères'!BrutMENSUEL</vt:lpstr>
      <vt:lpstr>'Matrice Cat 3 Managemen'!BrutMENSUEL</vt:lpstr>
      <vt:lpstr>'matrice Cat3 manag et format'!BrutMENSUEL</vt:lpstr>
      <vt:lpstr>'Mission spécifique animateur'!BrutMENSUEL</vt:lpstr>
      <vt:lpstr>Moniteur!BrutMENSUEL</vt:lpstr>
      <vt:lpstr>'Ouvrier exploitation entreprise'!BrutMENSUEL</vt:lpstr>
      <vt:lpstr>Psychologue!BrutMENSUEL</vt:lpstr>
      <vt:lpstr>'Resp communication relations ex'!BrutMENSUEL</vt:lpstr>
      <vt:lpstr>'Resp cooperation internationale'!BrutMENSUEL</vt:lpstr>
      <vt:lpstr>'Resp développement commercial'!BrutMENSUEL</vt:lpstr>
      <vt:lpstr>'Resp developpement partenarial'!BrutMENSUEL</vt:lpstr>
      <vt:lpstr>'Resp developpement projet missi'!BrutMENSUEL</vt:lpstr>
      <vt:lpstr>'Resp développement territoire'!BrutMENSUEL</vt:lpstr>
      <vt:lpstr>'Resp experimentation recherche'!BrutMENSUEL</vt:lpstr>
      <vt:lpstr>'Resp exploitation entreprise at'!BrutMENSUEL</vt:lpstr>
      <vt:lpstr>'Responsable adm et financier'!BrutMENSUEL</vt:lpstr>
      <vt:lpstr>'Responsable comptable'!BrutMENSUEL</vt:lpstr>
      <vt:lpstr>'Responsable de structure UFA CF'!BrutMENSUEL</vt:lpstr>
      <vt:lpstr>'Responsable de vie scolaire'!BrutMENSUEL</vt:lpstr>
      <vt:lpstr>'Responsable démarche qualité'!BrutMENSUEL</vt:lpstr>
      <vt:lpstr>'Responsable hygiene sécurité pr'!BrutMENSUEL</vt:lpstr>
      <vt:lpstr>'Responsable informatique numeri'!BrutMENSUEL</vt:lpstr>
      <vt:lpstr>'Responsable maintenance bât equ'!BrutMENSUEL</vt:lpstr>
      <vt:lpstr>'Responsable Mission spécifique '!BrutMENSUEL</vt:lpstr>
      <vt:lpstr>'Responsable pédagogique'!BrutMENSUEL</vt:lpstr>
      <vt:lpstr>'Responsable RH'!BrutMENSUEL</vt:lpstr>
      <vt:lpstr>Secrétaire!BrutMENSUEL</vt:lpstr>
      <vt:lpstr>'Secrétaire de direction'!BrutMENSUEL</vt:lpstr>
      <vt:lpstr>'Secrétaire-comptable'!BrutMENSUEL</vt:lpstr>
      <vt:lpstr>'Surveillant Veilleur de nuit'!BrutMENSUEL</vt:lpstr>
      <vt:lpstr>'Technicien de laboratoire'!BrutMENSUEL</vt:lpstr>
      <vt:lpstr>'Technicien experimentation rech'!BrutMENSUEL</vt:lpstr>
      <vt:lpstr>'Technicien exploitation entrepr'!BrutMENSUEL</vt:lpstr>
      <vt:lpstr>'Technicien hygiene sécurité pré'!BrutMENSUEL</vt:lpstr>
      <vt:lpstr>'Technicien informatique numeriq'!BrutMENSUEL</vt:lpstr>
      <vt:lpstr>'Technicien maintenance bât equ'!BrutMENSUEL</vt:lpstr>
      <vt:lpstr>'Technicien réseau syst info'!BrutMENSUEL</vt:lpstr>
      <vt:lpstr>BrutMENSUEL</vt:lpstr>
      <vt:lpstr>'Accomp Besoins éducatifs'!BrutMENSUEL1fonction</vt:lpstr>
      <vt:lpstr>'Adjoint de direction'!BrutMENSUEL1fonction</vt:lpstr>
      <vt:lpstr>'Adjoint pastorale scolaire'!BrutMENSUEL1fonction</vt:lpstr>
      <vt:lpstr>'Administrateur réseau syst info'!BrutMENSUEL1fonction</vt:lpstr>
      <vt:lpstr>'Agent de gardiennage'!BrutMENSUEL1fonction</vt:lpstr>
      <vt:lpstr>'Agent de laboratoire'!BrutMENSUEL1fonction</vt:lpstr>
      <vt:lpstr>'Agent de maintenance bât equip '!BrutMENSUEL1fonction</vt:lpstr>
      <vt:lpstr>'Agent de service'!BrutMENSUEL1fonction</vt:lpstr>
      <vt:lpstr>'Aide comptable'!BrutMENSUEL1fonction</vt:lpstr>
      <vt:lpstr>'Aide cuisinier'!BrutMENSUEL1fonction</vt:lpstr>
      <vt:lpstr>'Aide documentaliste '!BrutMENSUEL1fonction</vt:lpstr>
      <vt:lpstr>'Animateur en CDR'!BrutMENSUEL1fonction</vt:lpstr>
      <vt:lpstr>'Animateur Sportif'!BrutMENSUEL1fonction</vt:lpstr>
      <vt:lpstr>'Assistant de direction'!BrutMENSUEL1fonction</vt:lpstr>
      <vt:lpstr>'Assistant Educateur de Vie Sco'!BrutMENSUEL1fonction</vt:lpstr>
      <vt:lpstr>'Assistant pédagogique'!BrutMENSUEL1fonction</vt:lpstr>
      <vt:lpstr>'Cat 1 tous critères'!BrutMENSUEL1fonction</vt:lpstr>
      <vt:lpstr>'Cat 2 tous critères'!BrutMENSUEL1fonction</vt:lpstr>
      <vt:lpstr>'Cat 3 tous critères'!BrutMENSUEL1fonction</vt:lpstr>
      <vt:lpstr>'Chef de cuisine'!BrutMENSUEL1fonction</vt:lpstr>
      <vt:lpstr>'Chg accueil'!BrutMENSUEL1fonction</vt:lpstr>
      <vt:lpstr>'Chg animation pastorale'!BrutMENSUEL1fonction</vt:lpstr>
      <vt:lpstr>'Chg cooperation mobilité'!BrutMENSUEL1fonction</vt:lpstr>
      <vt:lpstr>'Chg de communication relations '!BrutMENSUEL1fonction</vt:lpstr>
      <vt:lpstr>'Chg de mission specifique compl'!BrutMENSUEL1fonction</vt:lpstr>
      <vt:lpstr>'Chg developpement commercial'!BrutMENSUEL1fonction</vt:lpstr>
      <vt:lpstr>'Chg developpement partenarial'!BrutMENSUEL1fonction</vt:lpstr>
      <vt:lpstr>'Chg developpement projet missio'!BrutMENSUEL1fonction</vt:lpstr>
      <vt:lpstr>'Chg developpement territoire'!BrutMENSUEL1fonction</vt:lpstr>
      <vt:lpstr>'Chg mission inclusion handicap'!BrutMENSUEL1fonction</vt:lpstr>
      <vt:lpstr>'Chg. de numérique éduc digita '!BrutMENSUEL1fonction</vt:lpstr>
      <vt:lpstr>Comptable!BrutMENSUEL1fonction</vt:lpstr>
      <vt:lpstr>'Conducteur de transports en com'!BrutMENSUEL1fonction</vt:lpstr>
      <vt:lpstr>'Conducteur d''engin'!BrutMENSUEL1fonction</vt:lpstr>
      <vt:lpstr>'Conseiller orientation insertio'!BrutMENSUEL1fonction</vt:lpstr>
      <vt:lpstr>'Coordinateur de formation'!BrutMENSUEL1fonction</vt:lpstr>
      <vt:lpstr>'Coordinateur de vie scolaire'!BrutMENSUEL1fonction</vt:lpstr>
      <vt:lpstr>'critères toutes catégories'!BrutMENSUEL1fonction</vt:lpstr>
      <vt:lpstr>CUISINIER!BrutMENSUEL1fonction</vt:lpstr>
      <vt:lpstr>Documentaliste!BrutMENSUEL1fonction</vt:lpstr>
      <vt:lpstr>'Educateur sportif'!BrutMENSUEL1fonction</vt:lpstr>
      <vt:lpstr>'Educateur VS Conseiller éduc'!BrutMENSUEL1fonction</vt:lpstr>
      <vt:lpstr>'Enseignant formateur cadre'!BrutMENSUEL1fonction</vt:lpstr>
      <vt:lpstr>'Enseignant-Formateur non cadre'!BrutMENSUEL1fonction</vt:lpstr>
      <vt:lpstr>'Gestionnaire de paie'!BrutMENSUEL1fonction</vt:lpstr>
      <vt:lpstr>'Gestionnaire RH'!BrutMENSUEL1fonction</vt:lpstr>
      <vt:lpstr>Infirmier!BrutMENSUEL1fonction</vt:lpstr>
      <vt:lpstr>'Maître professionnel'!BrutMENSUEL1fonction</vt:lpstr>
      <vt:lpstr>'Matrice Cat 1'!BrutMENSUEL1fonction</vt:lpstr>
      <vt:lpstr>'matrice Cat 1 non PVS'!BrutMENSUEL1fonction</vt:lpstr>
      <vt:lpstr>'Matrice Cat 1 PVS'!BrutMENSUEL1fonction</vt:lpstr>
      <vt:lpstr>'matrice Cat 2'!BrutMENSUEL1fonction</vt:lpstr>
      <vt:lpstr>'Matrice Cat 2 3criteres'!BrutMENSUEL1fonction</vt:lpstr>
      <vt:lpstr>'Matrice Cat 2 Manag'!BrutMENSUEL1fonction</vt:lpstr>
      <vt:lpstr>'Matrice Cat 2 Pédagogie'!BrutMENSUEL1fonction</vt:lpstr>
      <vt:lpstr>'Matrice Cat 3'!BrutMENSUEL1fonction</vt:lpstr>
      <vt:lpstr>'Matrice Cat 3 3critères'!BrutMENSUEL1fonction</vt:lpstr>
      <vt:lpstr>'Matrice Cat 3 Managemen'!BrutMENSUEL1fonction</vt:lpstr>
      <vt:lpstr>'matrice Cat3 manag et format'!BrutMENSUEL1fonction</vt:lpstr>
      <vt:lpstr>'Mission spécifique animateur'!BrutMENSUEL1fonction</vt:lpstr>
      <vt:lpstr>Moniteur!BrutMENSUEL1fonction</vt:lpstr>
      <vt:lpstr>'Ouvrier exploitation entreprise'!BrutMENSUEL1fonction</vt:lpstr>
      <vt:lpstr>Psychologue!BrutMENSUEL1fonction</vt:lpstr>
      <vt:lpstr>'Resp communication relations ex'!BrutMENSUEL1fonction</vt:lpstr>
      <vt:lpstr>'Resp cooperation internationale'!BrutMENSUEL1fonction</vt:lpstr>
      <vt:lpstr>'Resp développement commercial'!BrutMENSUEL1fonction</vt:lpstr>
      <vt:lpstr>'Resp developpement partenarial'!BrutMENSUEL1fonction</vt:lpstr>
      <vt:lpstr>'Resp developpement projet missi'!BrutMENSUEL1fonction</vt:lpstr>
      <vt:lpstr>'Resp développement territoire'!BrutMENSUEL1fonction</vt:lpstr>
      <vt:lpstr>'Resp experimentation recherche'!BrutMENSUEL1fonction</vt:lpstr>
      <vt:lpstr>'Resp exploitation entreprise at'!BrutMENSUEL1fonction</vt:lpstr>
      <vt:lpstr>'Responsable adm et financier'!BrutMENSUEL1fonction</vt:lpstr>
      <vt:lpstr>'Responsable comptable'!BrutMENSUEL1fonction</vt:lpstr>
      <vt:lpstr>'Responsable de structure UFA CF'!BrutMENSUEL1fonction</vt:lpstr>
      <vt:lpstr>'Responsable de vie scolaire'!BrutMENSUEL1fonction</vt:lpstr>
      <vt:lpstr>'Responsable démarche qualité'!BrutMENSUEL1fonction</vt:lpstr>
      <vt:lpstr>'Responsable hygiene sécurité pr'!BrutMENSUEL1fonction</vt:lpstr>
      <vt:lpstr>'Responsable informatique numeri'!BrutMENSUEL1fonction</vt:lpstr>
      <vt:lpstr>'Responsable maintenance bât equ'!BrutMENSUEL1fonction</vt:lpstr>
      <vt:lpstr>'Responsable Mission spécifique '!BrutMENSUEL1fonction</vt:lpstr>
      <vt:lpstr>'Responsable pédagogique'!BrutMENSUEL1fonction</vt:lpstr>
      <vt:lpstr>'Responsable RH'!BrutMENSUEL1fonction</vt:lpstr>
      <vt:lpstr>Secrétaire!BrutMENSUEL1fonction</vt:lpstr>
      <vt:lpstr>'Secrétaire de direction'!BrutMENSUEL1fonction</vt:lpstr>
      <vt:lpstr>'Secrétaire-comptable'!BrutMENSUEL1fonction</vt:lpstr>
      <vt:lpstr>'Surveillant Veilleur de nuit'!BrutMENSUEL1fonction</vt:lpstr>
      <vt:lpstr>'Technicien de laboratoire'!BrutMENSUEL1fonction</vt:lpstr>
      <vt:lpstr>'Technicien experimentation rech'!BrutMENSUEL1fonction</vt:lpstr>
      <vt:lpstr>'Technicien exploitation entrepr'!BrutMENSUEL1fonction</vt:lpstr>
      <vt:lpstr>'Technicien hygiene sécurité pré'!BrutMENSUEL1fonction</vt:lpstr>
      <vt:lpstr>'Technicien informatique numeriq'!BrutMENSUEL1fonction</vt:lpstr>
      <vt:lpstr>'Technicien maintenance bât equ'!BrutMENSUEL1fonction</vt:lpstr>
      <vt:lpstr>'Technicien réseau syst info'!BrutMENSUEL1fonction</vt:lpstr>
      <vt:lpstr>BrutMENSUEL1fonction</vt:lpstr>
      <vt:lpstr>'Accomp Besoins éducatifs'!BRUTmensuelPOURcetteFONCTION</vt:lpstr>
      <vt:lpstr>'Adjoint de direction'!BRUTmensuelPOURcetteFONCTION</vt:lpstr>
      <vt:lpstr>'Adjoint pastorale scolaire'!BRUTmensuelPOURcetteFONCTION</vt:lpstr>
      <vt:lpstr>'Administrateur réseau syst info'!BRUTmensuelPOURcetteFONCTION</vt:lpstr>
      <vt:lpstr>'Agent de gardiennage'!BRUTmensuelPOURcetteFONCTION</vt:lpstr>
      <vt:lpstr>'Agent de laboratoire'!BRUTmensuelPOURcetteFONCTION</vt:lpstr>
      <vt:lpstr>'Agent de maintenance bât equip '!BRUTmensuelPOURcetteFONCTION</vt:lpstr>
      <vt:lpstr>'Agent de service'!BRUTmensuelPOURcetteFONCTION</vt:lpstr>
      <vt:lpstr>'Aide comptable'!BRUTmensuelPOURcetteFONCTION</vt:lpstr>
      <vt:lpstr>'Aide cuisinier'!BRUTmensuelPOURcetteFONCTION</vt:lpstr>
      <vt:lpstr>'Aide documentaliste '!BRUTmensuelPOURcetteFONCTION</vt:lpstr>
      <vt:lpstr>'Animateur en CDR'!BRUTmensuelPOURcetteFONCTION</vt:lpstr>
      <vt:lpstr>'Animateur Sportif'!BRUTmensuelPOURcetteFONCTION</vt:lpstr>
      <vt:lpstr>'Assistant de direction'!BRUTmensuelPOURcetteFONCTION</vt:lpstr>
      <vt:lpstr>'Assistant Educateur de Vie Sco'!BRUTmensuelPOURcetteFONCTION</vt:lpstr>
      <vt:lpstr>'Assistant pédagogique'!BRUTmensuelPOURcetteFONCTION</vt:lpstr>
      <vt:lpstr>'Cat 1 tous critères'!BRUTmensuelPOURcetteFONCTION</vt:lpstr>
      <vt:lpstr>'Cat 2 tous critères'!BRUTmensuelPOURcetteFONCTION</vt:lpstr>
      <vt:lpstr>'Cat 3 tous critères'!BRUTmensuelPOURcetteFONCTION</vt:lpstr>
      <vt:lpstr>'Chef de cuisine'!BRUTmensuelPOURcetteFONCTION</vt:lpstr>
      <vt:lpstr>'Chg accueil'!BRUTmensuelPOURcetteFONCTION</vt:lpstr>
      <vt:lpstr>'Chg animation pastorale'!BRUTmensuelPOURcetteFONCTION</vt:lpstr>
      <vt:lpstr>'Chg cooperation mobilité'!BRUTmensuelPOURcetteFONCTION</vt:lpstr>
      <vt:lpstr>'Chg de communication relations '!BRUTmensuelPOURcetteFONCTION</vt:lpstr>
      <vt:lpstr>'Chg de mission specifique compl'!BRUTmensuelPOURcetteFONCTION</vt:lpstr>
      <vt:lpstr>'Chg developpement commercial'!BRUTmensuelPOURcetteFONCTION</vt:lpstr>
      <vt:lpstr>'Chg developpement partenarial'!BRUTmensuelPOURcetteFONCTION</vt:lpstr>
      <vt:lpstr>'Chg developpement projet missio'!BRUTmensuelPOURcetteFONCTION</vt:lpstr>
      <vt:lpstr>'Chg developpement territoire'!BRUTmensuelPOURcetteFONCTION</vt:lpstr>
      <vt:lpstr>'Chg mission inclusion handicap'!BRUTmensuelPOURcetteFONCTION</vt:lpstr>
      <vt:lpstr>'Chg. de numérique éduc digita '!BRUTmensuelPOURcetteFONCTION</vt:lpstr>
      <vt:lpstr>Comptable!BRUTmensuelPOURcetteFONCTION</vt:lpstr>
      <vt:lpstr>'Conducteur de transports en com'!BRUTmensuelPOURcetteFONCTION</vt:lpstr>
      <vt:lpstr>'Conducteur d''engin'!BRUTmensuelPOURcetteFONCTION</vt:lpstr>
      <vt:lpstr>'Conseiller orientation insertio'!BRUTmensuelPOURcetteFONCTION</vt:lpstr>
      <vt:lpstr>'Coordinateur de formation'!BRUTmensuelPOURcetteFONCTION</vt:lpstr>
      <vt:lpstr>'Coordinateur de vie scolaire'!BRUTmensuelPOURcetteFONCTION</vt:lpstr>
      <vt:lpstr>'critères toutes catégories'!BRUTmensuelPOURcetteFONCTION</vt:lpstr>
      <vt:lpstr>CUISINIER!BRUTmensuelPOURcetteFONCTION</vt:lpstr>
      <vt:lpstr>Documentaliste!BRUTmensuelPOURcetteFONCTION</vt:lpstr>
      <vt:lpstr>'Educateur sportif'!BRUTmensuelPOURcetteFONCTION</vt:lpstr>
      <vt:lpstr>'Educateur VS Conseiller éduc'!BRUTmensuelPOURcetteFONCTION</vt:lpstr>
      <vt:lpstr>'Enseignant formateur cadre'!BRUTmensuelPOURcetteFONCTION</vt:lpstr>
      <vt:lpstr>'Enseignant-Formateur non cadre'!BRUTmensuelPOURcetteFONCTION</vt:lpstr>
      <vt:lpstr>'Gestionnaire de paie'!BRUTmensuelPOURcetteFONCTION</vt:lpstr>
      <vt:lpstr>'Gestionnaire RH'!BRUTmensuelPOURcetteFONCTION</vt:lpstr>
      <vt:lpstr>Infirmier!BRUTmensuelPOURcetteFONCTION</vt:lpstr>
      <vt:lpstr>'Maître professionnel'!BRUTmensuelPOURcetteFONCTION</vt:lpstr>
      <vt:lpstr>'Matrice Cat 1'!BRUTmensuelPOURcetteFONCTION</vt:lpstr>
      <vt:lpstr>'matrice Cat 1 non PVS'!BRUTmensuelPOURcetteFONCTION</vt:lpstr>
      <vt:lpstr>'Matrice Cat 1 PVS'!BRUTmensuelPOURcetteFONCTION</vt:lpstr>
      <vt:lpstr>'matrice Cat 2'!BRUTmensuelPOURcetteFONCTION</vt:lpstr>
      <vt:lpstr>'Matrice Cat 2 3criteres'!BRUTmensuelPOURcetteFONCTION</vt:lpstr>
      <vt:lpstr>'Matrice Cat 2 Manag'!BRUTmensuelPOURcetteFONCTION</vt:lpstr>
      <vt:lpstr>'Matrice Cat 2 Pédagogie'!BRUTmensuelPOURcetteFONCTION</vt:lpstr>
      <vt:lpstr>'Matrice Cat 3'!BRUTmensuelPOURcetteFONCTION</vt:lpstr>
      <vt:lpstr>'Matrice Cat 3 3critères'!BRUTmensuelPOURcetteFONCTION</vt:lpstr>
      <vt:lpstr>'Matrice Cat 3 Managemen'!BRUTmensuelPOURcetteFONCTION</vt:lpstr>
      <vt:lpstr>'matrice Cat3 manag et format'!BRUTmensuelPOURcetteFONCTION</vt:lpstr>
      <vt:lpstr>'Mission spécifique animateur'!BRUTmensuelPOURcetteFONCTION</vt:lpstr>
      <vt:lpstr>Moniteur!BRUTmensuelPOURcetteFONCTION</vt:lpstr>
      <vt:lpstr>'Ouvrier exploitation entreprise'!BRUTmensuelPOURcetteFONCTION</vt:lpstr>
      <vt:lpstr>Psychologue!BRUTmensuelPOURcetteFONCTION</vt:lpstr>
      <vt:lpstr>'Resp communication relations ex'!BRUTmensuelPOURcetteFONCTION</vt:lpstr>
      <vt:lpstr>'Resp cooperation internationale'!BRUTmensuelPOURcetteFONCTION</vt:lpstr>
      <vt:lpstr>'Resp développement commercial'!BRUTmensuelPOURcetteFONCTION</vt:lpstr>
      <vt:lpstr>'Resp developpement partenarial'!BRUTmensuelPOURcetteFONCTION</vt:lpstr>
      <vt:lpstr>'Resp developpement projet missi'!BRUTmensuelPOURcetteFONCTION</vt:lpstr>
      <vt:lpstr>'Resp développement territoire'!BRUTmensuelPOURcetteFONCTION</vt:lpstr>
      <vt:lpstr>'Resp experimentation recherche'!BRUTmensuelPOURcetteFONCTION</vt:lpstr>
      <vt:lpstr>'Resp exploitation entreprise at'!BRUTmensuelPOURcetteFONCTION</vt:lpstr>
      <vt:lpstr>'Responsable adm et financier'!BRUTmensuelPOURcetteFONCTION</vt:lpstr>
      <vt:lpstr>'Responsable comptable'!BRUTmensuelPOURcetteFONCTION</vt:lpstr>
      <vt:lpstr>'Responsable de structure UFA CF'!BRUTmensuelPOURcetteFONCTION</vt:lpstr>
      <vt:lpstr>'Responsable de vie scolaire'!BRUTmensuelPOURcetteFONCTION</vt:lpstr>
      <vt:lpstr>'Responsable démarche qualité'!BRUTmensuelPOURcetteFONCTION</vt:lpstr>
      <vt:lpstr>'Responsable hygiene sécurité pr'!BRUTmensuelPOURcetteFONCTION</vt:lpstr>
      <vt:lpstr>'Responsable informatique numeri'!BRUTmensuelPOURcetteFONCTION</vt:lpstr>
      <vt:lpstr>'Responsable maintenance bât equ'!BRUTmensuelPOURcetteFONCTION</vt:lpstr>
      <vt:lpstr>'Responsable Mission spécifique '!BRUTmensuelPOURcetteFONCTION</vt:lpstr>
      <vt:lpstr>'Responsable pédagogique'!BRUTmensuelPOURcetteFONCTION</vt:lpstr>
      <vt:lpstr>'Responsable RH'!BRUTmensuelPOURcetteFONCTION</vt:lpstr>
      <vt:lpstr>Secrétaire!BRUTmensuelPOURcetteFONCTION</vt:lpstr>
      <vt:lpstr>'Secrétaire de direction'!BRUTmensuelPOURcetteFONCTION</vt:lpstr>
      <vt:lpstr>'Secrétaire-comptable'!BRUTmensuelPOURcetteFONCTION</vt:lpstr>
      <vt:lpstr>'Surveillant Veilleur de nuit'!BRUTmensuelPOURcetteFONCTION</vt:lpstr>
      <vt:lpstr>'Technicien de laboratoire'!BRUTmensuelPOURcetteFONCTION</vt:lpstr>
      <vt:lpstr>'Technicien experimentation rech'!BRUTmensuelPOURcetteFONCTION</vt:lpstr>
      <vt:lpstr>'Technicien exploitation entrepr'!BRUTmensuelPOURcetteFONCTION</vt:lpstr>
      <vt:lpstr>'Technicien hygiene sécurité pré'!BRUTmensuelPOURcetteFONCTION</vt:lpstr>
      <vt:lpstr>'Technicien informatique numeriq'!BRUTmensuelPOURcetteFONCTION</vt:lpstr>
      <vt:lpstr>'Technicien maintenance bât equ'!BRUTmensuelPOURcetteFONCTION</vt:lpstr>
      <vt:lpstr>'Technicien réseau syst info'!BRUTmensuelPOURcetteFONCTION</vt:lpstr>
      <vt:lpstr>BRUTmensuelPOURcetteFONCTION</vt:lpstr>
      <vt:lpstr>'Accomp Besoins éducatifs'!BRUTmensuelTPSplein</vt:lpstr>
      <vt:lpstr>'Adjoint de direction'!BRUTmensuelTPSplein</vt:lpstr>
      <vt:lpstr>'Adjoint pastorale scolaire'!BRUTmensuelTPSplein</vt:lpstr>
      <vt:lpstr>'Administrateur réseau syst info'!BRUTmensuelTPSplein</vt:lpstr>
      <vt:lpstr>'Agent de gardiennage'!BRUTmensuelTPSplein</vt:lpstr>
      <vt:lpstr>'Agent de laboratoire'!BRUTmensuelTPSplein</vt:lpstr>
      <vt:lpstr>'Agent de maintenance bât equip '!BRUTmensuelTPSplein</vt:lpstr>
      <vt:lpstr>'Agent de service'!BRUTmensuelTPSplein</vt:lpstr>
      <vt:lpstr>'Aide comptable'!BRUTmensuelTPSplein</vt:lpstr>
      <vt:lpstr>'Aide cuisinier'!BRUTmensuelTPSplein</vt:lpstr>
      <vt:lpstr>'Aide documentaliste '!BRUTmensuelTPSplein</vt:lpstr>
      <vt:lpstr>'Animateur en CDR'!BRUTmensuelTPSplein</vt:lpstr>
      <vt:lpstr>'Animateur Sportif'!BRUTmensuelTPSplein</vt:lpstr>
      <vt:lpstr>'Assistant de direction'!BRUTmensuelTPSplein</vt:lpstr>
      <vt:lpstr>'Assistant Educateur de Vie Sco'!BRUTmensuelTPSplein</vt:lpstr>
      <vt:lpstr>'Assistant pédagogique'!BRUTmensuelTPSplein</vt:lpstr>
      <vt:lpstr>'Cat 1 tous critères'!BRUTmensuelTPSplein</vt:lpstr>
      <vt:lpstr>'Cat 2 tous critères'!BRUTmensuelTPSplein</vt:lpstr>
      <vt:lpstr>'Cat 3 tous critères'!BRUTmensuelTPSplein</vt:lpstr>
      <vt:lpstr>'Chef de cuisine'!BRUTmensuelTPSplein</vt:lpstr>
      <vt:lpstr>'Chg accueil'!BRUTmensuelTPSplein</vt:lpstr>
      <vt:lpstr>'Chg animation pastorale'!BRUTmensuelTPSplein</vt:lpstr>
      <vt:lpstr>'Chg cooperation mobilité'!BRUTmensuelTPSplein</vt:lpstr>
      <vt:lpstr>'Chg de communication relations '!BRUTmensuelTPSplein</vt:lpstr>
      <vt:lpstr>'Chg de mission specifique compl'!BRUTmensuelTPSplein</vt:lpstr>
      <vt:lpstr>'Chg developpement commercial'!BRUTmensuelTPSplein</vt:lpstr>
      <vt:lpstr>'Chg developpement partenarial'!BRUTmensuelTPSplein</vt:lpstr>
      <vt:lpstr>'Chg developpement projet missio'!BRUTmensuelTPSplein</vt:lpstr>
      <vt:lpstr>'Chg developpement territoire'!BRUTmensuelTPSplein</vt:lpstr>
      <vt:lpstr>'Chg mission inclusion handicap'!BRUTmensuelTPSplein</vt:lpstr>
      <vt:lpstr>'Chg. de numérique éduc digita '!BRUTmensuelTPSplein</vt:lpstr>
      <vt:lpstr>Comptable!BRUTmensuelTPSplein</vt:lpstr>
      <vt:lpstr>'Conducteur de transports en com'!BRUTmensuelTPSplein</vt:lpstr>
      <vt:lpstr>'Conducteur d''engin'!BRUTmensuelTPSplein</vt:lpstr>
      <vt:lpstr>'Conseiller orientation insertio'!BRUTmensuelTPSplein</vt:lpstr>
      <vt:lpstr>'Coordinateur de formation'!BRUTmensuelTPSplein</vt:lpstr>
      <vt:lpstr>'Coordinateur de vie scolaire'!BRUTmensuelTPSplein</vt:lpstr>
      <vt:lpstr>'critères toutes catégories'!BRUTmensuelTPSplein</vt:lpstr>
      <vt:lpstr>CUISINIER!BRUTmensuelTPSplein</vt:lpstr>
      <vt:lpstr>Documentaliste!BRUTmensuelTPSplein</vt:lpstr>
      <vt:lpstr>'Educateur sportif'!BRUTmensuelTPSplein</vt:lpstr>
      <vt:lpstr>'Educateur VS Conseiller éduc'!BRUTmensuelTPSplein</vt:lpstr>
      <vt:lpstr>'Enseignant formateur cadre'!BRUTmensuelTPSplein</vt:lpstr>
      <vt:lpstr>'Enseignant-Formateur non cadre'!BRUTmensuelTPSplein</vt:lpstr>
      <vt:lpstr>'Gestionnaire de paie'!BRUTmensuelTPSplein</vt:lpstr>
      <vt:lpstr>'Gestionnaire RH'!BRUTmensuelTPSplein</vt:lpstr>
      <vt:lpstr>Infirmier!BRUTmensuelTPSplein</vt:lpstr>
      <vt:lpstr>'Maître professionnel'!BRUTmensuelTPSplein</vt:lpstr>
      <vt:lpstr>'Matrice Cat 1'!BRUTmensuelTPSplein</vt:lpstr>
      <vt:lpstr>'matrice Cat 1 non PVS'!BRUTmensuelTPSplein</vt:lpstr>
      <vt:lpstr>'Matrice Cat 1 PVS'!BRUTmensuelTPSplein</vt:lpstr>
      <vt:lpstr>'matrice Cat 2'!BRUTmensuelTPSplein</vt:lpstr>
      <vt:lpstr>'Matrice Cat 2 3criteres'!BRUTmensuelTPSplein</vt:lpstr>
      <vt:lpstr>'Matrice Cat 2 Manag'!BRUTmensuelTPSplein</vt:lpstr>
      <vt:lpstr>'Matrice Cat 2 Pédagogie'!BRUTmensuelTPSplein</vt:lpstr>
      <vt:lpstr>'Matrice Cat 3'!BRUTmensuelTPSplein</vt:lpstr>
      <vt:lpstr>'Matrice Cat 3 3critères'!BRUTmensuelTPSplein</vt:lpstr>
      <vt:lpstr>'Matrice Cat 3 Managemen'!BRUTmensuelTPSplein</vt:lpstr>
      <vt:lpstr>'matrice Cat3 manag et format'!BRUTmensuelTPSplein</vt:lpstr>
      <vt:lpstr>'Mission spécifique animateur'!BRUTmensuelTPSplein</vt:lpstr>
      <vt:lpstr>Moniteur!BRUTmensuelTPSplein</vt:lpstr>
      <vt:lpstr>'Ouvrier exploitation entreprise'!BRUTmensuelTPSplein</vt:lpstr>
      <vt:lpstr>Psychologue!BRUTmensuelTPSplein</vt:lpstr>
      <vt:lpstr>'Resp communication relations ex'!BRUTmensuelTPSplein</vt:lpstr>
      <vt:lpstr>'Resp cooperation internationale'!BRUTmensuelTPSplein</vt:lpstr>
      <vt:lpstr>'Resp développement commercial'!BRUTmensuelTPSplein</vt:lpstr>
      <vt:lpstr>'Resp developpement partenarial'!BRUTmensuelTPSplein</vt:lpstr>
      <vt:lpstr>'Resp developpement projet missi'!BRUTmensuelTPSplein</vt:lpstr>
      <vt:lpstr>'Resp développement territoire'!BRUTmensuelTPSplein</vt:lpstr>
      <vt:lpstr>'Resp experimentation recherche'!BRUTmensuelTPSplein</vt:lpstr>
      <vt:lpstr>'Resp exploitation entreprise at'!BRUTmensuelTPSplein</vt:lpstr>
      <vt:lpstr>'Responsable adm et financier'!BRUTmensuelTPSplein</vt:lpstr>
      <vt:lpstr>'Responsable comptable'!BRUTmensuelTPSplein</vt:lpstr>
      <vt:lpstr>'Responsable de structure UFA CF'!BRUTmensuelTPSplein</vt:lpstr>
      <vt:lpstr>'Responsable de vie scolaire'!BRUTmensuelTPSplein</vt:lpstr>
      <vt:lpstr>'Responsable démarche qualité'!BRUTmensuelTPSplein</vt:lpstr>
      <vt:lpstr>'Responsable hygiene sécurité pr'!BRUTmensuelTPSplein</vt:lpstr>
      <vt:lpstr>'Responsable informatique numeri'!BRUTmensuelTPSplein</vt:lpstr>
      <vt:lpstr>'Responsable maintenance bât equ'!BRUTmensuelTPSplein</vt:lpstr>
      <vt:lpstr>'Responsable Mission spécifique '!BRUTmensuelTPSplein</vt:lpstr>
      <vt:lpstr>'Responsable pédagogique'!BRUTmensuelTPSplein</vt:lpstr>
      <vt:lpstr>'Responsable RH'!BRUTmensuelTPSplein</vt:lpstr>
      <vt:lpstr>Secrétaire!BRUTmensuelTPSplein</vt:lpstr>
      <vt:lpstr>'Secrétaire de direction'!BRUTmensuelTPSplein</vt:lpstr>
      <vt:lpstr>'Secrétaire-comptable'!BRUTmensuelTPSplein</vt:lpstr>
      <vt:lpstr>'Surveillant Veilleur de nuit'!BRUTmensuelTPSplein</vt:lpstr>
      <vt:lpstr>'Technicien de laboratoire'!BRUTmensuelTPSplein</vt:lpstr>
      <vt:lpstr>'Technicien experimentation rech'!BRUTmensuelTPSplein</vt:lpstr>
      <vt:lpstr>'Technicien exploitation entrepr'!BRUTmensuelTPSplein</vt:lpstr>
      <vt:lpstr>'Technicien hygiene sécurité pré'!BRUTmensuelTPSplein</vt:lpstr>
      <vt:lpstr>'Technicien informatique numeriq'!BRUTmensuelTPSplein</vt:lpstr>
      <vt:lpstr>'Technicien maintenance bât equ'!BRUTmensuelTPSplein</vt:lpstr>
      <vt:lpstr>'Technicien réseau syst info'!BRUTmensuelTPSplein</vt:lpstr>
      <vt:lpstr>BRUTmensuelTPSplein</vt:lpstr>
      <vt:lpstr>DIFF</vt:lpstr>
      <vt:lpstr>DIFFERENTIEL</vt:lpstr>
      <vt:lpstr>'Accomp Besoins éducatifs'!INDICcatég</vt:lpstr>
      <vt:lpstr>'Adjoint de direction'!INDICcatég</vt:lpstr>
      <vt:lpstr>'Adjoint pastorale scolaire'!INDICcatég</vt:lpstr>
      <vt:lpstr>'Administrateur réseau syst info'!INDICcatég</vt:lpstr>
      <vt:lpstr>'Agent de gardiennage'!INDICcatég</vt:lpstr>
      <vt:lpstr>'Agent de laboratoire'!INDICcatég</vt:lpstr>
      <vt:lpstr>'Agent de maintenance bât equip '!INDICcatég</vt:lpstr>
      <vt:lpstr>'Agent de service'!INDICcatég</vt:lpstr>
      <vt:lpstr>'Aide comptable'!INDICcatég</vt:lpstr>
      <vt:lpstr>'Aide cuisinier'!INDICcatég</vt:lpstr>
      <vt:lpstr>'Aide documentaliste '!INDICcatég</vt:lpstr>
      <vt:lpstr>'Animateur en CDR'!INDICcatég</vt:lpstr>
      <vt:lpstr>'Animateur Sportif'!INDICcatég</vt:lpstr>
      <vt:lpstr>'Assistant de direction'!INDICcatég</vt:lpstr>
      <vt:lpstr>'Assistant Educateur de Vie Sco'!INDICcatég</vt:lpstr>
      <vt:lpstr>'Assistant pédagogique'!INDICcatég</vt:lpstr>
      <vt:lpstr>'Cat 1 tous critères'!INDICcatég</vt:lpstr>
      <vt:lpstr>'Cat 2 tous critères'!INDICcatég</vt:lpstr>
      <vt:lpstr>'Cat 3 tous critères'!INDICcatég</vt:lpstr>
      <vt:lpstr>'Chef de cuisine'!INDICcatég</vt:lpstr>
      <vt:lpstr>'Chg accueil'!INDICcatég</vt:lpstr>
      <vt:lpstr>'Chg animation pastorale'!INDICcatég</vt:lpstr>
      <vt:lpstr>'Chg cooperation mobilité'!INDICcatég</vt:lpstr>
      <vt:lpstr>'Chg de communication relations '!INDICcatég</vt:lpstr>
      <vt:lpstr>'Chg de mission specifique compl'!INDICcatég</vt:lpstr>
      <vt:lpstr>'Chg developpement commercial'!INDICcatég</vt:lpstr>
      <vt:lpstr>'Chg developpement partenarial'!INDICcatég</vt:lpstr>
      <vt:lpstr>'Chg developpement projet missio'!INDICcatég</vt:lpstr>
      <vt:lpstr>'Chg developpement territoire'!INDICcatég</vt:lpstr>
      <vt:lpstr>'Chg mission inclusion handicap'!INDICcatég</vt:lpstr>
      <vt:lpstr>'Chg. de numérique éduc digita '!INDICcatég</vt:lpstr>
      <vt:lpstr>Comptable!INDICcatég</vt:lpstr>
      <vt:lpstr>'Conducteur de transports en com'!INDICcatég</vt:lpstr>
      <vt:lpstr>'Conducteur d''engin'!INDICcatég</vt:lpstr>
      <vt:lpstr>'Conseiller orientation insertio'!INDICcatég</vt:lpstr>
      <vt:lpstr>'Coordinateur de formation'!INDICcatég</vt:lpstr>
      <vt:lpstr>'Coordinateur de vie scolaire'!INDICcatég</vt:lpstr>
      <vt:lpstr>'critères toutes catégories'!INDICcatég</vt:lpstr>
      <vt:lpstr>CUISINIER!INDICcatég</vt:lpstr>
      <vt:lpstr>Documentaliste!INDICcatég</vt:lpstr>
      <vt:lpstr>'Educateur sportif'!INDICcatég</vt:lpstr>
      <vt:lpstr>'Educateur VS Conseiller éduc'!INDICcatég</vt:lpstr>
      <vt:lpstr>'Enseignant formateur cadre'!INDICcatég</vt:lpstr>
      <vt:lpstr>'Enseignant-Formateur non cadre'!INDICcatég</vt:lpstr>
      <vt:lpstr>'Gestionnaire de paie'!INDICcatég</vt:lpstr>
      <vt:lpstr>'Gestionnaire RH'!INDICcatég</vt:lpstr>
      <vt:lpstr>Infirmier!INDICcatég</vt:lpstr>
      <vt:lpstr>'Maître professionnel'!INDICcatég</vt:lpstr>
      <vt:lpstr>'Matrice Cat 1'!INDICcatég</vt:lpstr>
      <vt:lpstr>'matrice Cat 1 non PVS'!INDICcatég</vt:lpstr>
      <vt:lpstr>'Matrice Cat 1 PVS'!INDICcatég</vt:lpstr>
      <vt:lpstr>'matrice Cat 2'!INDICcatég</vt:lpstr>
      <vt:lpstr>'Matrice Cat 2 3criteres'!INDICcatég</vt:lpstr>
      <vt:lpstr>'Matrice Cat 2 Manag'!INDICcatég</vt:lpstr>
      <vt:lpstr>'Matrice Cat 2 Pédagogie'!INDICcatég</vt:lpstr>
      <vt:lpstr>'Matrice Cat 3'!INDICcatég</vt:lpstr>
      <vt:lpstr>'Matrice Cat 3 3critères'!INDICcatég</vt:lpstr>
      <vt:lpstr>'Matrice Cat 3 Managemen'!INDICcatég</vt:lpstr>
      <vt:lpstr>'matrice Cat3 manag et format'!INDICcatég</vt:lpstr>
      <vt:lpstr>'Mission spécifique animateur'!INDICcatég</vt:lpstr>
      <vt:lpstr>Moniteur!INDICcatég</vt:lpstr>
      <vt:lpstr>'Ouvrier exploitation entreprise'!INDICcatég</vt:lpstr>
      <vt:lpstr>Psychologue!INDICcatég</vt:lpstr>
      <vt:lpstr>'Resp communication relations ex'!INDICcatég</vt:lpstr>
      <vt:lpstr>'Resp cooperation internationale'!INDICcatég</vt:lpstr>
      <vt:lpstr>'Resp développement commercial'!INDICcatég</vt:lpstr>
      <vt:lpstr>'Resp developpement partenarial'!INDICcatég</vt:lpstr>
      <vt:lpstr>'Resp developpement projet missi'!INDICcatég</vt:lpstr>
      <vt:lpstr>'Resp développement territoire'!INDICcatég</vt:lpstr>
      <vt:lpstr>'Resp experimentation recherche'!INDICcatég</vt:lpstr>
      <vt:lpstr>'Resp exploitation entreprise at'!INDICcatég</vt:lpstr>
      <vt:lpstr>'Responsable adm et financier'!INDICcatég</vt:lpstr>
      <vt:lpstr>'Responsable comptable'!INDICcatég</vt:lpstr>
      <vt:lpstr>'Responsable de structure UFA CF'!INDICcatég</vt:lpstr>
      <vt:lpstr>'Responsable de vie scolaire'!INDICcatég</vt:lpstr>
      <vt:lpstr>'Responsable démarche qualité'!INDICcatég</vt:lpstr>
      <vt:lpstr>'Responsable hygiene sécurité pr'!INDICcatég</vt:lpstr>
      <vt:lpstr>'Responsable informatique numeri'!INDICcatég</vt:lpstr>
      <vt:lpstr>'Responsable maintenance bât equ'!INDICcatég</vt:lpstr>
      <vt:lpstr>'Responsable Mission spécifique '!INDICcatég</vt:lpstr>
      <vt:lpstr>'Responsable pédagogique'!INDICcatég</vt:lpstr>
      <vt:lpstr>'Responsable RH'!INDICcatég</vt:lpstr>
      <vt:lpstr>Secrétaire!INDICcatég</vt:lpstr>
      <vt:lpstr>'Secrétaire de direction'!INDICcatég</vt:lpstr>
      <vt:lpstr>'Secrétaire-comptable'!INDICcatég</vt:lpstr>
      <vt:lpstr>'Surveillant Veilleur de nuit'!INDICcatég</vt:lpstr>
      <vt:lpstr>'Technicien de laboratoire'!INDICcatég</vt:lpstr>
      <vt:lpstr>'Technicien experimentation rech'!INDICcatég</vt:lpstr>
      <vt:lpstr>'Technicien exploitation entrepr'!INDICcatég</vt:lpstr>
      <vt:lpstr>'Technicien hygiene sécurité pré'!INDICcatég</vt:lpstr>
      <vt:lpstr>'Technicien informatique numeriq'!INDICcatég</vt:lpstr>
      <vt:lpstr>'Technicien maintenance bât equ'!INDICcatég</vt:lpstr>
      <vt:lpstr>'Technicien réseau syst info'!INDICcatég</vt:lpstr>
      <vt:lpstr>INDICcatég</vt:lpstr>
      <vt:lpstr>INDICfinal</vt:lpstr>
      <vt:lpstr>'Accomp Besoins éducatifs'!INDICrému</vt:lpstr>
      <vt:lpstr>'Adjoint de direction'!INDICrému</vt:lpstr>
      <vt:lpstr>'Adjoint pastorale scolaire'!INDICrému</vt:lpstr>
      <vt:lpstr>'Administrateur réseau syst info'!INDICrému</vt:lpstr>
      <vt:lpstr>'Agent de gardiennage'!INDICrému</vt:lpstr>
      <vt:lpstr>'Agent de laboratoire'!INDICrému</vt:lpstr>
      <vt:lpstr>'Agent de maintenance bât equip '!INDICrému</vt:lpstr>
      <vt:lpstr>'Agent de service'!INDICrému</vt:lpstr>
      <vt:lpstr>'Aide comptable'!INDICrému</vt:lpstr>
      <vt:lpstr>'Aide cuisinier'!INDICrému</vt:lpstr>
      <vt:lpstr>'Aide documentaliste '!INDICrému</vt:lpstr>
      <vt:lpstr>'Animateur en CDR'!INDICrému</vt:lpstr>
      <vt:lpstr>'Animateur Sportif'!INDICrému</vt:lpstr>
      <vt:lpstr>'Assistant de direction'!INDICrému</vt:lpstr>
      <vt:lpstr>'Assistant Educateur de Vie Sco'!INDICrému</vt:lpstr>
      <vt:lpstr>'Assistant pédagogique'!INDICrému</vt:lpstr>
      <vt:lpstr>'Cat 1 tous critères'!INDICrému</vt:lpstr>
      <vt:lpstr>'Cat 2 tous critères'!INDICrému</vt:lpstr>
      <vt:lpstr>'Cat 3 tous critères'!INDICrému</vt:lpstr>
      <vt:lpstr>'Chef de cuisine'!INDICrému</vt:lpstr>
      <vt:lpstr>'Chg accueil'!INDICrému</vt:lpstr>
      <vt:lpstr>'Chg animation pastorale'!INDICrému</vt:lpstr>
      <vt:lpstr>'Chg cooperation mobilité'!INDICrému</vt:lpstr>
      <vt:lpstr>'Chg de communication relations '!INDICrému</vt:lpstr>
      <vt:lpstr>'Chg de mission specifique compl'!INDICrému</vt:lpstr>
      <vt:lpstr>'Chg developpement commercial'!INDICrému</vt:lpstr>
      <vt:lpstr>'Chg developpement partenarial'!INDICrému</vt:lpstr>
      <vt:lpstr>'Chg developpement projet missio'!INDICrému</vt:lpstr>
      <vt:lpstr>'Chg developpement territoire'!INDICrému</vt:lpstr>
      <vt:lpstr>'Chg mission inclusion handicap'!INDICrému</vt:lpstr>
      <vt:lpstr>'Chg. de numérique éduc digita '!INDICrému</vt:lpstr>
      <vt:lpstr>Comptable!INDICrému</vt:lpstr>
      <vt:lpstr>'Conducteur de transports en com'!INDICrému</vt:lpstr>
      <vt:lpstr>'Conducteur d''engin'!INDICrému</vt:lpstr>
      <vt:lpstr>'Conseiller orientation insertio'!INDICrému</vt:lpstr>
      <vt:lpstr>'Coordinateur de formation'!INDICrému</vt:lpstr>
      <vt:lpstr>'Coordinateur de vie scolaire'!INDICrému</vt:lpstr>
      <vt:lpstr>'critères toutes catégories'!INDICrému</vt:lpstr>
      <vt:lpstr>CUISINIER!INDICrému</vt:lpstr>
      <vt:lpstr>Documentaliste!INDICrému</vt:lpstr>
      <vt:lpstr>'Educateur sportif'!INDICrému</vt:lpstr>
      <vt:lpstr>'Educateur VS Conseiller éduc'!INDICrému</vt:lpstr>
      <vt:lpstr>'Enseignant formateur cadre'!INDICrému</vt:lpstr>
      <vt:lpstr>'Enseignant-Formateur non cadre'!INDICrému</vt:lpstr>
      <vt:lpstr>'Gestionnaire de paie'!INDICrému</vt:lpstr>
      <vt:lpstr>'Gestionnaire RH'!INDICrému</vt:lpstr>
      <vt:lpstr>Infirmier!INDICrému</vt:lpstr>
      <vt:lpstr>'Maître professionnel'!INDICrému</vt:lpstr>
      <vt:lpstr>'Matrice Cat 1'!INDICrému</vt:lpstr>
      <vt:lpstr>'matrice Cat 1 non PVS'!INDICrému</vt:lpstr>
      <vt:lpstr>'Matrice Cat 1 PVS'!INDICrému</vt:lpstr>
      <vt:lpstr>'matrice Cat 2'!INDICrému</vt:lpstr>
      <vt:lpstr>'Matrice Cat 2 3criteres'!INDICrému</vt:lpstr>
      <vt:lpstr>'Matrice Cat 2 Manag'!INDICrému</vt:lpstr>
      <vt:lpstr>'Matrice Cat 2 Pédagogie'!INDICrému</vt:lpstr>
      <vt:lpstr>'Matrice Cat 3'!INDICrému</vt:lpstr>
      <vt:lpstr>'Matrice Cat 3 3critères'!INDICrému</vt:lpstr>
      <vt:lpstr>'Matrice Cat 3 Managemen'!INDICrému</vt:lpstr>
      <vt:lpstr>'matrice Cat3 manag et format'!INDICrému</vt:lpstr>
      <vt:lpstr>'Mission spécifique animateur'!INDICrému</vt:lpstr>
      <vt:lpstr>Moniteur!INDICrému</vt:lpstr>
      <vt:lpstr>'Ouvrier exploitation entreprise'!INDICrému</vt:lpstr>
      <vt:lpstr>Psychologue!INDICrému</vt:lpstr>
      <vt:lpstr>'Resp communication relations ex'!INDICrému</vt:lpstr>
      <vt:lpstr>'Resp cooperation internationale'!INDICrému</vt:lpstr>
      <vt:lpstr>'Resp développement commercial'!INDICrému</vt:lpstr>
      <vt:lpstr>'Resp developpement partenarial'!INDICrému</vt:lpstr>
      <vt:lpstr>'Resp developpement projet missi'!INDICrému</vt:lpstr>
      <vt:lpstr>'Resp développement territoire'!INDICrému</vt:lpstr>
      <vt:lpstr>'Resp experimentation recherche'!INDICrému</vt:lpstr>
      <vt:lpstr>'Resp exploitation entreprise at'!INDICrému</vt:lpstr>
      <vt:lpstr>'Responsable adm et financier'!INDICrému</vt:lpstr>
      <vt:lpstr>'Responsable comptable'!INDICrému</vt:lpstr>
      <vt:lpstr>'Responsable de structure UFA CF'!INDICrému</vt:lpstr>
      <vt:lpstr>'Responsable de vie scolaire'!INDICrému</vt:lpstr>
      <vt:lpstr>'Responsable démarche qualité'!INDICrému</vt:lpstr>
      <vt:lpstr>'Responsable hygiene sécurité pr'!INDICrému</vt:lpstr>
      <vt:lpstr>'Responsable informatique numeri'!INDICrému</vt:lpstr>
      <vt:lpstr>'Responsable maintenance bât equ'!INDICrému</vt:lpstr>
      <vt:lpstr>'Responsable Mission spécifique '!INDICrému</vt:lpstr>
      <vt:lpstr>'Responsable pédagogique'!INDICrému</vt:lpstr>
      <vt:lpstr>'Responsable RH'!INDICrému</vt:lpstr>
      <vt:lpstr>Secrétaire!INDICrému</vt:lpstr>
      <vt:lpstr>'Secrétaire de direction'!INDICrému</vt:lpstr>
      <vt:lpstr>'Secrétaire-comptable'!INDICrému</vt:lpstr>
      <vt:lpstr>'Surveillant Veilleur de nuit'!INDICrému</vt:lpstr>
      <vt:lpstr>'Technicien de laboratoire'!INDICrému</vt:lpstr>
      <vt:lpstr>'Technicien experimentation rech'!INDICrému</vt:lpstr>
      <vt:lpstr>'Technicien exploitation entrepr'!INDICrému</vt:lpstr>
      <vt:lpstr>'Technicien hygiene sécurité pré'!INDICrému</vt:lpstr>
      <vt:lpstr>'Technicien informatique numeriq'!INDICrému</vt:lpstr>
      <vt:lpstr>'Technicien maintenance bât equ'!INDICrému</vt:lpstr>
      <vt:lpstr>'Technicien réseau syst info'!INDICrému</vt:lpstr>
      <vt:lpstr>INDICrému</vt:lpstr>
      <vt:lpstr>'Accomp Besoins éducatifs'!MAJORATIONforfaitJour</vt:lpstr>
      <vt:lpstr>'Adjoint de direction'!MAJORATIONforfaitJour</vt:lpstr>
      <vt:lpstr>'Adjoint pastorale scolaire'!MAJORATIONforfaitJour</vt:lpstr>
      <vt:lpstr>'Administrateur réseau syst info'!MAJORATIONforfaitJour</vt:lpstr>
      <vt:lpstr>'Agent de gardiennage'!MAJORATIONforfaitJour</vt:lpstr>
      <vt:lpstr>'Agent de laboratoire'!MAJORATIONforfaitJour</vt:lpstr>
      <vt:lpstr>'Agent de maintenance bât equip '!MAJORATIONforfaitJour</vt:lpstr>
      <vt:lpstr>'Agent de service'!MAJORATIONforfaitJour</vt:lpstr>
      <vt:lpstr>'Aide comptable'!MAJORATIONforfaitJour</vt:lpstr>
      <vt:lpstr>'Aide cuisinier'!MAJORATIONforfaitJour</vt:lpstr>
      <vt:lpstr>'Aide documentaliste '!MAJORATIONforfaitJour</vt:lpstr>
      <vt:lpstr>'Animateur en CDR'!MAJORATIONforfaitJour</vt:lpstr>
      <vt:lpstr>'Animateur Sportif'!MAJORATIONforfaitJour</vt:lpstr>
      <vt:lpstr>'Assistant de direction'!MAJORATIONforfaitJour</vt:lpstr>
      <vt:lpstr>'Assistant Educateur de Vie Sco'!MAJORATIONforfaitJour</vt:lpstr>
      <vt:lpstr>'Assistant pédagogique'!MAJORATIONforfaitJour</vt:lpstr>
      <vt:lpstr>'Cat 1 tous critères'!MAJORATIONforfaitJour</vt:lpstr>
      <vt:lpstr>'Cat 2 tous critères'!MAJORATIONforfaitJour</vt:lpstr>
      <vt:lpstr>'Cat 3 tous critères'!MAJORATIONforfaitJour</vt:lpstr>
      <vt:lpstr>'Chef de cuisine'!MAJORATIONforfaitJour</vt:lpstr>
      <vt:lpstr>'Chg accueil'!MAJORATIONforfaitJour</vt:lpstr>
      <vt:lpstr>'Chg animation pastorale'!MAJORATIONforfaitJour</vt:lpstr>
      <vt:lpstr>'Chg cooperation mobilité'!MAJORATIONforfaitJour</vt:lpstr>
      <vt:lpstr>'Chg de communication relations '!MAJORATIONforfaitJour</vt:lpstr>
      <vt:lpstr>'Chg de mission specifique compl'!MAJORATIONforfaitJour</vt:lpstr>
      <vt:lpstr>'Chg developpement commercial'!MAJORATIONforfaitJour</vt:lpstr>
      <vt:lpstr>'Chg developpement partenarial'!MAJORATIONforfaitJour</vt:lpstr>
      <vt:lpstr>'Chg developpement projet missio'!MAJORATIONforfaitJour</vt:lpstr>
      <vt:lpstr>'Chg developpement territoire'!MAJORATIONforfaitJour</vt:lpstr>
      <vt:lpstr>'Chg mission inclusion handicap'!MAJORATIONforfaitJour</vt:lpstr>
      <vt:lpstr>'Chg. de numérique éduc digita '!MAJORATIONforfaitJour</vt:lpstr>
      <vt:lpstr>Comptable!MAJORATIONforfaitJour</vt:lpstr>
      <vt:lpstr>'Conducteur de transports en com'!MAJORATIONforfaitJour</vt:lpstr>
      <vt:lpstr>'Conducteur d''engin'!MAJORATIONforfaitJour</vt:lpstr>
      <vt:lpstr>'Conseiller orientation insertio'!MAJORATIONforfaitJour</vt:lpstr>
      <vt:lpstr>'Coordinateur de formation'!MAJORATIONforfaitJour</vt:lpstr>
      <vt:lpstr>'Coordinateur de vie scolaire'!MAJORATIONforfaitJour</vt:lpstr>
      <vt:lpstr>'critères toutes catégories'!MAJORATIONforfaitJour</vt:lpstr>
      <vt:lpstr>CUISINIER!MAJORATIONforfaitJour</vt:lpstr>
      <vt:lpstr>Documentaliste!MAJORATIONforfaitJour</vt:lpstr>
      <vt:lpstr>'Educateur sportif'!MAJORATIONforfaitJour</vt:lpstr>
      <vt:lpstr>'Educateur VS Conseiller éduc'!MAJORATIONforfaitJour</vt:lpstr>
      <vt:lpstr>'Enseignant formateur cadre'!MAJORATIONforfaitJour</vt:lpstr>
      <vt:lpstr>'Enseignant-Formateur non cadre'!MAJORATIONforfaitJour</vt:lpstr>
      <vt:lpstr>'Gestionnaire de paie'!MAJORATIONforfaitJour</vt:lpstr>
      <vt:lpstr>'Gestionnaire RH'!MAJORATIONforfaitJour</vt:lpstr>
      <vt:lpstr>Infirmier!MAJORATIONforfaitJour</vt:lpstr>
      <vt:lpstr>'Maître professionnel'!MAJORATIONforfaitJour</vt:lpstr>
      <vt:lpstr>'Matrice Cat 1'!MAJORATIONforfaitJour</vt:lpstr>
      <vt:lpstr>'matrice Cat 1 non PVS'!MAJORATIONforfaitJour</vt:lpstr>
      <vt:lpstr>'Matrice Cat 1 PVS'!MAJORATIONforfaitJour</vt:lpstr>
      <vt:lpstr>'matrice Cat 2'!MAJORATIONforfaitJour</vt:lpstr>
      <vt:lpstr>'Matrice Cat 2 3criteres'!MAJORATIONforfaitJour</vt:lpstr>
      <vt:lpstr>'Matrice Cat 2 Manag'!MAJORATIONforfaitJour</vt:lpstr>
      <vt:lpstr>'Matrice Cat 2 Pédagogie'!MAJORATIONforfaitJour</vt:lpstr>
      <vt:lpstr>'Matrice Cat 3'!MAJORATIONforfaitJour</vt:lpstr>
      <vt:lpstr>'Matrice Cat 3 3critères'!MAJORATIONforfaitJour</vt:lpstr>
      <vt:lpstr>'Matrice Cat 3 Managemen'!MAJORATIONforfaitJour</vt:lpstr>
      <vt:lpstr>'matrice Cat3 manag et format'!MAJORATIONforfaitJour</vt:lpstr>
      <vt:lpstr>'Mission spécifique animateur'!MAJORATIONforfaitJour</vt:lpstr>
      <vt:lpstr>Moniteur!MAJORATIONforfaitJour</vt:lpstr>
      <vt:lpstr>'Ouvrier exploitation entreprise'!MAJORATIONforfaitJour</vt:lpstr>
      <vt:lpstr>Psychologue!MAJORATIONforfaitJour</vt:lpstr>
      <vt:lpstr>'Resp communication relations ex'!MAJORATIONforfaitJour</vt:lpstr>
      <vt:lpstr>'Resp cooperation internationale'!MAJORATIONforfaitJour</vt:lpstr>
      <vt:lpstr>'Resp développement commercial'!MAJORATIONforfaitJour</vt:lpstr>
      <vt:lpstr>'Resp developpement partenarial'!MAJORATIONforfaitJour</vt:lpstr>
      <vt:lpstr>'Resp developpement projet missi'!MAJORATIONforfaitJour</vt:lpstr>
      <vt:lpstr>'Resp développement territoire'!MAJORATIONforfaitJour</vt:lpstr>
      <vt:lpstr>'Resp experimentation recherche'!MAJORATIONforfaitJour</vt:lpstr>
      <vt:lpstr>'Resp exploitation entreprise at'!MAJORATIONforfaitJour</vt:lpstr>
      <vt:lpstr>'Responsable adm et financier'!MAJORATIONforfaitJour</vt:lpstr>
      <vt:lpstr>'Responsable comptable'!MAJORATIONforfaitJour</vt:lpstr>
      <vt:lpstr>'Responsable de structure UFA CF'!MAJORATIONforfaitJour</vt:lpstr>
      <vt:lpstr>'Responsable de vie scolaire'!MAJORATIONforfaitJour</vt:lpstr>
      <vt:lpstr>'Responsable démarche qualité'!MAJORATIONforfaitJour</vt:lpstr>
      <vt:lpstr>'Responsable hygiene sécurité pr'!MAJORATIONforfaitJour</vt:lpstr>
      <vt:lpstr>'Responsable informatique numeri'!MAJORATIONforfaitJour</vt:lpstr>
      <vt:lpstr>'Responsable maintenance bât equ'!MAJORATIONforfaitJour</vt:lpstr>
      <vt:lpstr>'Responsable Mission spécifique '!MAJORATIONforfaitJour</vt:lpstr>
      <vt:lpstr>'Responsable pédagogique'!MAJORATIONforfaitJour</vt:lpstr>
      <vt:lpstr>'Responsable RH'!MAJORATIONforfaitJour</vt:lpstr>
      <vt:lpstr>Secrétaire!MAJORATIONforfaitJour</vt:lpstr>
      <vt:lpstr>'Secrétaire de direction'!MAJORATIONforfaitJour</vt:lpstr>
      <vt:lpstr>'Secrétaire-comptable'!MAJORATIONforfaitJour</vt:lpstr>
      <vt:lpstr>'Surveillant Veilleur de nuit'!MAJORATIONforfaitJour</vt:lpstr>
      <vt:lpstr>'Technicien de laboratoire'!MAJORATIONforfaitJour</vt:lpstr>
      <vt:lpstr>'Technicien experimentation rech'!MAJORATIONforfaitJour</vt:lpstr>
      <vt:lpstr>'Technicien exploitation entrepr'!MAJORATIONforfaitJour</vt:lpstr>
      <vt:lpstr>'Technicien hygiene sécurité pré'!MAJORATIONforfaitJour</vt:lpstr>
      <vt:lpstr>'Technicien informatique numeriq'!MAJORATIONforfaitJour</vt:lpstr>
      <vt:lpstr>'Technicien maintenance bât equ'!MAJORATIONforfaitJour</vt:lpstr>
      <vt:lpstr>'Technicien réseau syst info'!MAJORATIONforfaitJour</vt:lpstr>
      <vt:lpstr>MAJORATIONforfaitJour</vt:lpstr>
      <vt:lpstr>'Accomp Besoins éducatifs'!NBannéeANC</vt:lpstr>
      <vt:lpstr>'Adjoint de direction'!NBannéeANC</vt:lpstr>
      <vt:lpstr>'Adjoint pastorale scolaire'!NBannéeANC</vt:lpstr>
      <vt:lpstr>'Administrateur réseau syst info'!NBannéeANC</vt:lpstr>
      <vt:lpstr>'Agent de gardiennage'!NBannéeANC</vt:lpstr>
      <vt:lpstr>'Agent de laboratoire'!NBannéeANC</vt:lpstr>
      <vt:lpstr>'Agent de maintenance bât equip '!NBannéeANC</vt:lpstr>
      <vt:lpstr>'Agent de service'!NBannéeANC</vt:lpstr>
      <vt:lpstr>'Aide comptable'!NBannéeANC</vt:lpstr>
      <vt:lpstr>'Aide cuisinier'!NBannéeANC</vt:lpstr>
      <vt:lpstr>'Aide documentaliste '!NBannéeANC</vt:lpstr>
      <vt:lpstr>'Animateur en CDR'!NBannéeANC</vt:lpstr>
      <vt:lpstr>'Animateur Sportif'!NBannéeANC</vt:lpstr>
      <vt:lpstr>'Assistant de direction'!NBannéeANC</vt:lpstr>
      <vt:lpstr>'Assistant Educateur de Vie Sco'!NBannéeANC</vt:lpstr>
      <vt:lpstr>'Assistant pédagogique'!NBannéeANC</vt:lpstr>
      <vt:lpstr>'Cat 1 tous critères'!NBannéeANC</vt:lpstr>
      <vt:lpstr>'Cat 2 tous critères'!NBannéeANC</vt:lpstr>
      <vt:lpstr>'Cat 3 tous critères'!NBannéeANC</vt:lpstr>
      <vt:lpstr>'Chef de cuisine'!NBannéeANC</vt:lpstr>
      <vt:lpstr>'Chg accueil'!NBannéeANC</vt:lpstr>
      <vt:lpstr>'Chg animation pastorale'!NBannéeANC</vt:lpstr>
      <vt:lpstr>'Chg cooperation mobilité'!NBannéeANC</vt:lpstr>
      <vt:lpstr>'Chg de communication relations '!NBannéeANC</vt:lpstr>
      <vt:lpstr>'Chg de mission specifique compl'!NBannéeANC</vt:lpstr>
      <vt:lpstr>'Chg developpement commercial'!NBannéeANC</vt:lpstr>
      <vt:lpstr>'Chg developpement partenarial'!NBannéeANC</vt:lpstr>
      <vt:lpstr>'Chg developpement projet missio'!NBannéeANC</vt:lpstr>
      <vt:lpstr>'Chg developpement territoire'!NBannéeANC</vt:lpstr>
      <vt:lpstr>'Chg mission inclusion handicap'!NBannéeANC</vt:lpstr>
      <vt:lpstr>'Chg. de numérique éduc digita '!NBannéeANC</vt:lpstr>
      <vt:lpstr>Comptable!NBannéeANC</vt:lpstr>
      <vt:lpstr>'Conducteur de transports en com'!NBannéeANC</vt:lpstr>
      <vt:lpstr>'Conducteur d''engin'!NBannéeANC</vt:lpstr>
      <vt:lpstr>'Conseiller orientation insertio'!NBannéeANC</vt:lpstr>
      <vt:lpstr>'Coordinateur de formation'!NBannéeANC</vt:lpstr>
      <vt:lpstr>'Coordinateur de vie scolaire'!NBannéeANC</vt:lpstr>
      <vt:lpstr>'critères toutes catégories'!NBannéeANC</vt:lpstr>
      <vt:lpstr>CUISINIER!NBannéeANC</vt:lpstr>
      <vt:lpstr>Documentaliste!NBannéeANC</vt:lpstr>
      <vt:lpstr>'Educateur sportif'!NBannéeANC</vt:lpstr>
      <vt:lpstr>'Educateur VS Conseiller éduc'!NBannéeANC</vt:lpstr>
      <vt:lpstr>'Enseignant formateur cadre'!NBannéeANC</vt:lpstr>
      <vt:lpstr>'Enseignant-Formateur non cadre'!NBannéeANC</vt:lpstr>
      <vt:lpstr>'Gestionnaire de paie'!NBannéeANC</vt:lpstr>
      <vt:lpstr>'Gestionnaire RH'!NBannéeANC</vt:lpstr>
      <vt:lpstr>Infirmier!NBannéeANC</vt:lpstr>
      <vt:lpstr>'Maître professionnel'!NBannéeANC</vt:lpstr>
      <vt:lpstr>'Matrice Cat 1'!NBannéeANC</vt:lpstr>
      <vt:lpstr>'matrice Cat 1 non PVS'!NBannéeANC</vt:lpstr>
      <vt:lpstr>'Matrice Cat 1 PVS'!NBannéeANC</vt:lpstr>
      <vt:lpstr>'matrice Cat 2'!NBannéeANC</vt:lpstr>
      <vt:lpstr>'Matrice Cat 2 3criteres'!NBannéeANC</vt:lpstr>
      <vt:lpstr>'Matrice Cat 2 Manag'!NBannéeANC</vt:lpstr>
      <vt:lpstr>'Matrice Cat 2 Pédagogie'!NBannéeANC</vt:lpstr>
      <vt:lpstr>'Matrice Cat 3'!NBannéeANC</vt:lpstr>
      <vt:lpstr>'Matrice Cat 3 3critères'!NBannéeANC</vt:lpstr>
      <vt:lpstr>'Matrice Cat 3 Managemen'!NBannéeANC</vt:lpstr>
      <vt:lpstr>'matrice Cat3 manag et format'!NBannéeANC</vt:lpstr>
      <vt:lpstr>'Mission spécifique animateur'!NBannéeANC</vt:lpstr>
      <vt:lpstr>Moniteur!NBannéeANC</vt:lpstr>
      <vt:lpstr>'Ouvrier exploitation entreprise'!NBannéeANC</vt:lpstr>
      <vt:lpstr>Psychologue!NBannéeANC</vt:lpstr>
      <vt:lpstr>'Resp communication relations ex'!NBannéeANC</vt:lpstr>
      <vt:lpstr>'Resp cooperation internationale'!NBannéeANC</vt:lpstr>
      <vt:lpstr>'Resp développement commercial'!NBannéeANC</vt:lpstr>
      <vt:lpstr>'Resp developpement partenarial'!NBannéeANC</vt:lpstr>
      <vt:lpstr>'Resp developpement projet missi'!NBannéeANC</vt:lpstr>
      <vt:lpstr>'Resp développement territoire'!NBannéeANC</vt:lpstr>
      <vt:lpstr>'Resp experimentation recherche'!NBannéeANC</vt:lpstr>
      <vt:lpstr>'Resp exploitation entreprise at'!NBannéeANC</vt:lpstr>
      <vt:lpstr>'Responsable adm et financier'!NBannéeANC</vt:lpstr>
      <vt:lpstr>'Responsable comptable'!NBannéeANC</vt:lpstr>
      <vt:lpstr>'Responsable de structure UFA CF'!NBannéeANC</vt:lpstr>
      <vt:lpstr>'Responsable de vie scolaire'!NBannéeANC</vt:lpstr>
      <vt:lpstr>'Responsable démarche qualité'!NBannéeANC</vt:lpstr>
      <vt:lpstr>'Responsable hygiene sécurité pr'!NBannéeANC</vt:lpstr>
      <vt:lpstr>'Responsable informatique numeri'!NBannéeANC</vt:lpstr>
      <vt:lpstr>'Responsable maintenance bât equ'!NBannéeANC</vt:lpstr>
      <vt:lpstr>'Responsable Mission spécifique '!NBannéeANC</vt:lpstr>
      <vt:lpstr>'Responsable pédagogique'!NBannéeANC</vt:lpstr>
      <vt:lpstr>'Responsable RH'!NBannéeANC</vt:lpstr>
      <vt:lpstr>Secrétaire!NBannéeANC</vt:lpstr>
      <vt:lpstr>'Secrétaire de direction'!NBannéeANC</vt:lpstr>
      <vt:lpstr>'Secrétaire-comptable'!NBannéeANC</vt:lpstr>
      <vt:lpstr>'Surveillant Veilleur de nuit'!NBannéeANC</vt:lpstr>
      <vt:lpstr>'Technicien de laboratoire'!NBannéeANC</vt:lpstr>
      <vt:lpstr>'Technicien experimentation rech'!NBannéeANC</vt:lpstr>
      <vt:lpstr>'Technicien exploitation entrepr'!NBannéeANC</vt:lpstr>
      <vt:lpstr>'Technicien hygiene sécurité pré'!NBannéeANC</vt:lpstr>
      <vt:lpstr>'Technicien informatique numeriq'!NBannéeANC</vt:lpstr>
      <vt:lpstr>'Technicien maintenance bât equ'!NBannéeANC</vt:lpstr>
      <vt:lpstr>'Technicien réseau syst info'!NBannéeANC</vt:lpstr>
      <vt:lpstr>NBannéeANC</vt:lpstr>
      <vt:lpstr>'Accomp Besoins éducatifs'!NBsemCPayés</vt:lpstr>
      <vt:lpstr>'Adjoint de direction'!NBsemCPayés</vt:lpstr>
      <vt:lpstr>'Adjoint pastorale scolaire'!NBsemCPayés</vt:lpstr>
      <vt:lpstr>'Administrateur réseau syst info'!NBsemCPayés</vt:lpstr>
      <vt:lpstr>'Agent de gardiennage'!NBsemCPayés</vt:lpstr>
      <vt:lpstr>'Agent de laboratoire'!NBsemCPayés</vt:lpstr>
      <vt:lpstr>'Agent de maintenance bât equip '!NBsemCPayés</vt:lpstr>
      <vt:lpstr>'Agent de service'!NBsemCPayés</vt:lpstr>
      <vt:lpstr>'Aide comptable'!NBsemCPayés</vt:lpstr>
      <vt:lpstr>'Aide cuisinier'!NBsemCPayés</vt:lpstr>
      <vt:lpstr>'Aide documentaliste '!NBsemCPayés</vt:lpstr>
      <vt:lpstr>'Animateur en CDR'!NBsemCPayés</vt:lpstr>
      <vt:lpstr>'Animateur Sportif'!NBsemCPayés</vt:lpstr>
      <vt:lpstr>'Assistant de direction'!NBsemCPayés</vt:lpstr>
      <vt:lpstr>'Assistant Educateur de Vie Sco'!NBsemCPayés</vt:lpstr>
      <vt:lpstr>'Assistant pédagogique'!NBsemCPayés</vt:lpstr>
      <vt:lpstr>'Cat 1 tous critères'!NBsemCPayés</vt:lpstr>
      <vt:lpstr>'Cat 2 tous critères'!NBsemCPayés</vt:lpstr>
      <vt:lpstr>'Cat 3 tous critères'!NBsemCPayés</vt:lpstr>
      <vt:lpstr>'Chef de cuisine'!NBsemCPayés</vt:lpstr>
      <vt:lpstr>'Chg accueil'!NBsemCPayés</vt:lpstr>
      <vt:lpstr>'Chg animation pastorale'!NBsemCPayés</vt:lpstr>
      <vt:lpstr>'Chg cooperation mobilité'!NBsemCPayés</vt:lpstr>
      <vt:lpstr>'Chg de communication relations '!NBsemCPayés</vt:lpstr>
      <vt:lpstr>'Chg de mission specifique compl'!NBsemCPayés</vt:lpstr>
      <vt:lpstr>'Chg developpement commercial'!NBsemCPayés</vt:lpstr>
      <vt:lpstr>'Chg developpement partenarial'!NBsemCPayés</vt:lpstr>
      <vt:lpstr>'Chg developpement projet missio'!NBsemCPayés</vt:lpstr>
      <vt:lpstr>'Chg developpement territoire'!NBsemCPayés</vt:lpstr>
      <vt:lpstr>'Chg mission inclusion handicap'!NBsemCPayés</vt:lpstr>
      <vt:lpstr>'Chg. de numérique éduc digita '!NBsemCPayés</vt:lpstr>
      <vt:lpstr>Comptable!NBsemCPayés</vt:lpstr>
      <vt:lpstr>'Conducteur de transports en com'!NBsemCPayés</vt:lpstr>
      <vt:lpstr>'Conducteur d''engin'!NBsemCPayés</vt:lpstr>
      <vt:lpstr>'Conseiller orientation insertio'!NBsemCPayés</vt:lpstr>
      <vt:lpstr>'Coordinateur de formation'!NBsemCPayés</vt:lpstr>
      <vt:lpstr>'Coordinateur de vie scolaire'!NBsemCPayés</vt:lpstr>
      <vt:lpstr>'critères toutes catégories'!NBsemCPayés</vt:lpstr>
      <vt:lpstr>CUISINIER!NBsemCPayés</vt:lpstr>
      <vt:lpstr>Documentaliste!NBsemCPayés</vt:lpstr>
      <vt:lpstr>'Educateur sportif'!NBsemCPayés</vt:lpstr>
      <vt:lpstr>'Educateur VS Conseiller éduc'!NBsemCPayés</vt:lpstr>
      <vt:lpstr>'Enseignant formateur cadre'!NBsemCPayés</vt:lpstr>
      <vt:lpstr>'Enseignant-Formateur non cadre'!NBsemCPayés</vt:lpstr>
      <vt:lpstr>'Gestionnaire de paie'!NBsemCPayés</vt:lpstr>
      <vt:lpstr>'Gestionnaire RH'!NBsemCPayés</vt:lpstr>
      <vt:lpstr>Infirmier!NBsemCPayés</vt:lpstr>
      <vt:lpstr>'Maître professionnel'!NBsemCPayés</vt:lpstr>
      <vt:lpstr>'Matrice Cat 1'!NBsemCPayés</vt:lpstr>
      <vt:lpstr>'matrice Cat 1 non PVS'!NBsemCPayés</vt:lpstr>
      <vt:lpstr>'Matrice Cat 1 PVS'!NBsemCPayés</vt:lpstr>
      <vt:lpstr>'matrice Cat 2'!NBsemCPayés</vt:lpstr>
      <vt:lpstr>'Matrice Cat 2 3criteres'!NBsemCPayés</vt:lpstr>
      <vt:lpstr>'Matrice Cat 2 Manag'!NBsemCPayés</vt:lpstr>
      <vt:lpstr>'Matrice Cat 2 Pédagogie'!NBsemCPayés</vt:lpstr>
      <vt:lpstr>'Matrice Cat 3'!NBsemCPayés</vt:lpstr>
      <vt:lpstr>'Matrice Cat 3 3critères'!NBsemCPayés</vt:lpstr>
      <vt:lpstr>'Matrice Cat 3 Managemen'!NBsemCPayés</vt:lpstr>
      <vt:lpstr>'matrice Cat3 manag et format'!NBsemCPayés</vt:lpstr>
      <vt:lpstr>'Mission spécifique animateur'!NBsemCPayés</vt:lpstr>
      <vt:lpstr>Moniteur!NBsemCPayés</vt:lpstr>
      <vt:lpstr>'Ouvrier exploitation entreprise'!NBsemCPayés</vt:lpstr>
      <vt:lpstr>Psychologue!NBsemCPayés</vt:lpstr>
      <vt:lpstr>'Resp communication relations ex'!NBsemCPayés</vt:lpstr>
      <vt:lpstr>'Resp cooperation internationale'!NBsemCPayés</vt:lpstr>
      <vt:lpstr>'Resp développement commercial'!NBsemCPayés</vt:lpstr>
      <vt:lpstr>'Resp developpement partenarial'!NBsemCPayés</vt:lpstr>
      <vt:lpstr>'Resp developpement projet missi'!NBsemCPayés</vt:lpstr>
      <vt:lpstr>'Resp développement territoire'!NBsemCPayés</vt:lpstr>
      <vt:lpstr>'Resp experimentation recherche'!NBsemCPayés</vt:lpstr>
      <vt:lpstr>'Resp exploitation entreprise at'!NBsemCPayés</vt:lpstr>
      <vt:lpstr>'Responsable adm et financier'!NBsemCPayés</vt:lpstr>
      <vt:lpstr>'Responsable comptable'!NBsemCPayés</vt:lpstr>
      <vt:lpstr>'Responsable de structure UFA CF'!NBsemCPayés</vt:lpstr>
      <vt:lpstr>'Responsable de vie scolaire'!NBsemCPayés</vt:lpstr>
      <vt:lpstr>'Responsable démarche qualité'!NBsemCPayés</vt:lpstr>
      <vt:lpstr>'Responsable hygiene sécurité pr'!NBsemCPayés</vt:lpstr>
      <vt:lpstr>'Responsable informatique numeri'!NBsemCPayés</vt:lpstr>
      <vt:lpstr>'Responsable maintenance bât equ'!NBsemCPayés</vt:lpstr>
      <vt:lpstr>'Responsable Mission spécifique '!NBsemCPayés</vt:lpstr>
      <vt:lpstr>'Responsable pédagogique'!NBsemCPayés</vt:lpstr>
      <vt:lpstr>'Responsable RH'!NBsemCPayés</vt:lpstr>
      <vt:lpstr>Secrétaire!NBsemCPayés</vt:lpstr>
      <vt:lpstr>'Secrétaire de direction'!NBsemCPayés</vt:lpstr>
      <vt:lpstr>'Secrétaire-comptable'!NBsemCPayés</vt:lpstr>
      <vt:lpstr>'Surveillant Veilleur de nuit'!NBsemCPayés</vt:lpstr>
      <vt:lpstr>'Technicien de laboratoire'!NBsemCPayés</vt:lpstr>
      <vt:lpstr>'Technicien experimentation rech'!NBsemCPayés</vt:lpstr>
      <vt:lpstr>'Technicien exploitation entrepr'!NBsemCPayés</vt:lpstr>
      <vt:lpstr>'Technicien hygiene sécurité pré'!NBsemCPayés</vt:lpstr>
      <vt:lpstr>'Technicien informatique numeriq'!NBsemCPayés</vt:lpstr>
      <vt:lpstr>'Technicien maintenance bât equ'!NBsemCPayés</vt:lpstr>
      <vt:lpstr>'Technicien réseau syst info'!NBsemCPayés</vt:lpstr>
      <vt:lpstr>NBsemCPayés</vt:lpstr>
      <vt:lpstr>'Accomp Besoins éducatifs'!PointAnciennete</vt:lpstr>
      <vt:lpstr>'Adjoint de direction'!PointAnciennete</vt:lpstr>
      <vt:lpstr>'Adjoint pastorale scolaire'!PointAnciennete</vt:lpstr>
      <vt:lpstr>'Administrateur réseau syst info'!PointAnciennete</vt:lpstr>
      <vt:lpstr>'Agent de gardiennage'!PointAnciennete</vt:lpstr>
      <vt:lpstr>'Agent de laboratoire'!PointAnciennete</vt:lpstr>
      <vt:lpstr>'Agent de maintenance bât equip '!PointAnciennete</vt:lpstr>
      <vt:lpstr>'Agent de service'!PointAnciennete</vt:lpstr>
      <vt:lpstr>'Aide comptable'!PointAnciennete</vt:lpstr>
      <vt:lpstr>'Aide cuisinier'!PointAnciennete</vt:lpstr>
      <vt:lpstr>'Aide documentaliste '!PointAnciennete</vt:lpstr>
      <vt:lpstr>'Animateur en CDR'!PointAnciennete</vt:lpstr>
      <vt:lpstr>'Animateur Sportif'!PointAnciennete</vt:lpstr>
      <vt:lpstr>'Assistant de direction'!PointAnciennete</vt:lpstr>
      <vt:lpstr>'Assistant Educateur de Vie Sco'!PointAnciennete</vt:lpstr>
      <vt:lpstr>'Assistant pédagogique'!PointAnciennete</vt:lpstr>
      <vt:lpstr>'Cat 1 tous critères'!PointAnciennete</vt:lpstr>
      <vt:lpstr>'Cat 2 tous critères'!PointAnciennete</vt:lpstr>
      <vt:lpstr>'Cat 3 tous critères'!PointAnciennete</vt:lpstr>
      <vt:lpstr>'Chef de cuisine'!PointAnciennete</vt:lpstr>
      <vt:lpstr>'Chg accueil'!PointAnciennete</vt:lpstr>
      <vt:lpstr>'Chg animation pastorale'!PointAnciennete</vt:lpstr>
      <vt:lpstr>'Chg cooperation mobilité'!PointAnciennete</vt:lpstr>
      <vt:lpstr>'Chg de communication relations '!PointAnciennete</vt:lpstr>
      <vt:lpstr>'Chg de mission specifique compl'!PointAnciennete</vt:lpstr>
      <vt:lpstr>'Chg developpement commercial'!PointAnciennete</vt:lpstr>
      <vt:lpstr>'Chg developpement partenarial'!PointAnciennete</vt:lpstr>
      <vt:lpstr>'Chg developpement projet missio'!PointAnciennete</vt:lpstr>
      <vt:lpstr>'Chg developpement territoire'!PointAnciennete</vt:lpstr>
      <vt:lpstr>'Chg mission inclusion handicap'!PointAnciennete</vt:lpstr>
      <vt:lpstr>'Chg. de numérique éduc digita '!PointAnciennete</vt:lpstr>
      <vt:lpstr>Comptable!PointAnciennete</vt:lpstr>
      <vt:lpstr>'Conducteur de transports en com'!PointAnciennete</vt:lpstr>
      <vt:lpstr>'Conducteur d''engin'!PointAnciennete</vt:lpstr>
      <vt:lpstr>'Conseiller orientation insertio'!PointAnciennete</vt:lpstr>
      <vt:lpstr>'Coordinateur de formation'!PointAnciennete</vt:lpstr>
      <vt:lpstr>'Coordinateur de vie scolaire'!PointAnciennete</vt:lpstr>
      <vt:lpstr>'critères toutes catégories'!PointAnciennete</vt:lpstr>
      <vt:lpstr>CUISINIER!PointAnciennete</vt:lpstr>
      <vt:lpstr>Documentaliste!PointAnciennete</vt:lpstr>
      <vt:lpstr>'Educateur sportif'!PointAnciennete</vt:lpstr>
      <vt:lpstr>'Educateur VS Conseiller éduc'!PointAnciennete</vt:lpstr>
      <vt:lpstr>'Enseignant formateur cadre'!PointAnciennete</vt:lpstr>
      <vt:lpstr>'Enseignant-Formateur non cadre'!PointAnciennete</vt:lpstr>
      <vt:lpstr>'Gestionnaire de paie'!PointAnciennete</vt:lpstr>
      <vt:lpstr>'Gestionnaire RH'!PointAnciennete</vt:lpstr>
      <vt:lpstr>Infirmier!PointAnciennete</vt:lpstr>
      <vt:lpstr>'Maître professionnel'!PointAnciennete</vt:lpstr>
      <vt:lpstr>'Matrice Cat 1'!PointAnciennete</vt:lpstr>
      <vt:lpstr>'matrice Cat 1 non PVS'!PointAnciennete</vt:lpstr>
      <vt:lpstr>'Matrice Cat 1 PVS'!PointAnciennete</vt:lpstr>
      <vt:lpstr>'matrice Cat 2'!PointAnciennete</vt:lpstr>
      <vt:lpstr>'Matrice Cat 2 3criteres'!PointAnciennete</vt:lpstr>
      <vt:lpstr>'Matrice Cat 2 Manag'!PointAnciennete</vt:lpstr>
      <vt:lpstr>'Matrice Cat 2 Pédagogie'!PointAnciennete</vt:lpstr>
      <vt:lpstr>'Matrice Cat 3'!PointAnciennete</vt:lpstr>
      <vt:lpstr>'Matrice Cat 3 3critères'!PointAnciennete</vt:lpstr>
      <vt:lpstr>'Matrice Cat 3 Managemen'!PointAnciennete</vt:lpstr>
      <vt:lpstr>'matrice Cat3 manag et format'!PointAnciennete</vt:lpstr>
      <vt:lpstr>'Mission spécifique animateur'!PointAnciennete</vt:lpstr>
      <vt:lpstr>Moniteur!PointAnciennete</vt:lpstr>
      <vt:lpstr>'Ouvrier exploitation entreprise'!PointAnciennete</vt:lpstr>
      <vt:lpstr>Psychologue!PointAnciennete</vt:lpstr>
      <vt:lpstr>'Resp communication relations ex'!PointAnciennete</vt:lpstr>
      <vt:lpstr>'Resp cooperation internationale'!PointAnciennete</vt:lpstr>
      <vt:lpstr>'Resp développement commercial'!PointAnciennete</vt:lpstr>
      <vt:lpstr>'Resp developpement partenarial'!PointAnciennete</vt:lpstr>
      <vt:lpstr>'Resp developpement projet missi'!PointAnciennete</vt:lpstr>
      <vt:lpstr>'Resp développement territoire'!PointAnciennete</vt:lpstr>
      <vt:lpstr>'Resp experimentation recherche'!PointAnciennete</vt:lpstr>
      <vt:lpstr>'Resp exploitation entreprise at'!PointAnciennete</vt:lpstr>
      <vt:lpstr>'Responsable adm et financier'!PointAnciennete</vt:lpstr>
      <vt:lpstr>'Responsable comptable'!PointAnciennete</vt:lpstr>
      <vt:lpstr>'Responsable de structure UFA CF'!PointAnciennete</vt:lpstr>
      <vt:lpstr>'Responsable de vie scolaire'!PointAnciennete</vt:lpstr>
      <vt:lpstr>'Responsable démarche qualité'!PointAnciennete</vt:lpstr>
      <vt:lpstr>'Responsable hygiene sécurité pr'!PointAnciennete</vt:lpstr>
      <vt:lpstr>'Responsable informatique numeri'!PointAnciennete</vt:lpstr>
      <vt:lpstr>'Responsable maintenance bât equ'!PointAnciennete</vt:lpstr>
      <vt:lpstr>'Responsable Mission spécifique '!PointAnciennete</vt:lpstr>
      <vt:lpstr>'Responsable pédagogique'!PointAnciennete</vt:lpstr>
      <vt:lpstr>'Responsable RH'!PointAnciennete</vt:lpstr>
      <vt:lpstr>Secrétaire!PointAnciennete</vt:lpstr>
      <vt:lpstr>'Secrétaire de direction'!PointAnciennete</vt:lpstr>
      <vt:lpstr>'Secrétaire-comptable'!PointAnciennete</vt:lpstr>
      <vt:lpstr>'Surveillant Veilleur de nuit'!PointAnciennete</vt:lpstr>
      <vt:lpstr>'Technicien de laboratoire'!PointAnciennete</vt:lpstr>
      <vt:lpstr>'Technicien experimentation rech'!PointAnciennete</vt:lpstr>
      <vt:lpstr>'Technicien exploitation entrepr'!PointAnciennete</vt:lpstr>
      <vt:lpstr>'Technicien hygiene sécurité pré'!PointAnciennete</vt:lpstr>
      <vt:lpstr>'Technicien informatique numeriq'!PointAnciennete</vt:lpstr>
      <vt:lpstr>'Technicien maintenance bât equ'!PointAnciennete</vt:lpstr>
      <vt:lpstr>'Technicien réseau syst info'!PointAnciennete</vt:lpstr>
      <vt:lpstr>PointAnciennete</vt:lpstr>
      <vt:lpstr>'Accomp Besoins éducatifs'!PointAutreCClassant</vt:lpstr>
      <vt:lpstr>'Adjoint de direction'!PointAutreCClassant</vt:lpstr>
      <vt:lpstr>'Adjoint pastorale scolaire'!PointAutreCClassant</vt:lpstr>
      <vt:lpstr>'Administrateur réseau syst info'!PointAutreCClassant</vt:lpstr>
      <vt:lpstr>'Agent de gardiennage'!PointAutreCClassant</vt:lpstr>
      <vt:lpstr>'Agent de laboratoire'!PointAutreCClassant</vt:lpstr>
      <vt:lpstr>'Agent de maintenance bât equip '!PointAutreCClassant</vt:lpstr>
      <vt:lpstr>'Agent de service'!PointAutreCClassant</vt:lpstr>
      <vt:lpstr>'Aide comptable'!PointAutreCClassant</vt:lpstr>
      <vt:lpstr>'Aide cuisinier'!PointAutreCClassant</vt:lpstr>
      <vt:lpstr>'Aide documentaliste '!PointAutreCClassant</vt:lpstr>
      <vt:lpstr>'Animateur en CDR'!PointAutreCClassant</vt:lpstr>
      <vt:lpstr>'Animateur Sportif'!PointAutreCClassant</vt:lpstr>
      <vt:lpstr>'Assistant de direction'!PointAutreCClassant</vt:lpstr>
      <vt:lpstr>'Assistant Educateur de Vie Sco'!PointAutreCClassant</vt:lpstr>
      <vt:lpstr>'Assistant pédagogique'!PointAutreCClassant</vt:lpstr>
      <vt:lpstr>'Cat 1 tous critères'!PointAutreCClassant</vt:lpstr>
      <vt:lpstr>'Cat 2 tous critères'!PointAutreCClassant</vt:lpstr>
      <vt:lpstr>'Cat 3 tous critères'!PointAutreCClassant</vt:lpstr>
      <vt:lpstr>'Chef de cuisine'!PointAutreCClassant</vt:lpstr>
      <vt:lpstr>'Chg accueil'!PointAutreCClassant</vt:lpstr>
      <vt:lpstr>'Chg animation pastorale'!PointAutreCClassant</vt:lpstr>
      <vt:lpstr>'Chg cooperation mobilité'!PointAutreCClassant</vt:lpstr>
      <vt:lpstr>'Chg de communication relations '!PointAutreCClassant</vt:lpstr>
      <vt:lpstr>'Chg de mission specifique compl'!PointAutreCClassant</vt:lpstr>
      <vt:lpstr>'Chg developpement commercial'!PointAutreCClassant</vt:lpstr>
      <vt:lpstr>'Chg developpement partenarial'!PointAutreCClassant</vt:lpstr>
      <vt:lpstr>'Chg developpement projet missio'!PointAutreCClassant</vt:lpstr>
      <vt:lpstr>'Chg developpement territoire'!PointAutreCClassant</vt:lpstr>
      <vt:lpstr>'Chg mission inclusion handicap'!PointAutreCClassant</vt:lpstr>
      <vt:lpstr>'Chg. de numérique éduc digita '!PointAutreCClassant</vt:lpstr>
      <vt:lpstr>Comptable!PointAutreCClassant</vt:lpstr>
      <vt:lpstr>'Conducteur de transports en com'!PointAutreCClassant</vt:lpstr>
      <vt:lpstr>'Conducteur d''engin'!PointAutreCClassant</vt:lpstr>
      <vt:lpstr>'Conseiller orientation insertio'!PointAutreCClassant</vt:lpstr>
      <vt:lpstr>'Coordinateur de formation'!PointAutreCClassant</vt:lpstr>
      <vt:lpstr>'Coordinateur de vie scolaire'!PointAutreCClassant</vt:lpstr>
      <vt:lpstr>'critères toutes catégories'!PointAutreCClassant</vt:lpstr>
      <vt:lpstr>CUISINIER!PointAutreCClassant</vt:lpstr>
      <vt:lpstr>Documentaliste!PointAutreCClassant</vt:lpstr>
      <vt:lpstr>'Educateur sportif'!PointAutreCClassant</vt:lpstr>
      <vt:lpstr>'Educateur VS Conseiller éduc'!PointAutreCClassant</vt:lpstr>
      <vt:lpstr>'Enseignant formateur cadre'!PointAutreCClassant</vt:lpstr>
      <vt:lpstr>'Enseignant-Formateur non cadre'!PointAutreCClassant</vt:lpstr>
      <vt:lpstr>'Gestionnaire de paie'!PointAutreCClassant</vt:lpstr>
      <vt:lpstr>'Gestionnaire RH'!PointAutreCClassant</vt:lpstr>
      <vt:lpstr>Infirmier!PointAutreCClassant</vt:lpstr>
      <vt:lpstr>'Maître professionnel'!PointAutreCClassant</vt:lpstr>
      <vt:lpstr>'Matrice Cat 1'!PointAutreCClassant</vt:lpstr>
      <vt:lpstr>'matrice Cat 1 non PVS'!PointAutreCClassant</vt:lpstr>
      <vt:lpstr>'Matrice Cat 1 PVS'!PointAutreCClassant</vt:lpstr>
      <vt:lpstr>'matrice Cat 2'!PointAutreCClassant</vt:lpstr>
      <vt:lpstr>'Matrice Cat 2 3criteres'!PointAutreCClassant</vt:lpstr>
      <vt:lpstr>'Matrice Cat 2 Manag'!PointAutreCClassant</vt:lpstr>
      <vt:lpstr>'Matrice Cat 2 Pédagogie'!PointAutreCClassant</vt:lpstr>
      <vt:lpstr>'Matrice Cat 3'!PointAutreCClassant</vt:lpstr>
      <vt:lpstr>'Matrice Cat 3 3critères'!PointAutreCClassant</vt:lpstr>
      <vt:lpstr>'Matrice Cat 3 Managemen'!PointAutreCClassant</vt:lpstr>
      <vt:lpstr>'matrice Cat3 manag et format'!PointAutreCClassant</vt:lpstr>
      <vt:lpstr>'Mission spécifique animateur'!PointAutreCClassant</vt:lpstr>
      <vt:lpstr>Moniteur!PointAutreCClassant</vt:lpstr>
      <vt:lpstr>'Ouvrier exploitation entreprise'!PointAutreCClassant</vt:lpstr>
      <vt:lpstr>Psychologue!PointAutreCClassant</vt:lpstr>
      <vt:lpstr>'Resp communication relations ex'!PointAutreCClassant</vt:lpstr>
      <vt:lpstr>'Resp cooperation internationale'!PointAutreCClassant</vt:lpstr>
      <vt:lpstr>'Resp développement commercial'!PointAutreCClassant</vt:lpstr>
      <vt:lpstr>'Resp developpement partenarial'!PointAutreCClassant</vt:lpstr>
      <vt:lpstr>'Resp developpement projet missi'!PointAutreCClassant</vt:lpstr>
      <vt:lpstr>'Resp développement territoire'!PointAutreCClassant</vt:lpstr>
      <vt:lpstr>'Resp experimentation recherche'!PointAutreCClassant</vt:lpstr>
      <vt:lpstr>'Resp exploitation entreprise at'!PointAutreCClassant</vt:lpstr>
      <vt:lpstr>'Responsable adm et financier'!PointAutreCClassant</vt:lpstr>
      <vt:lpstr>'Responsable comptable'!PointAutreCClassant</vt:lpstr>
      <vt:lpstr>'Responsable de structure UFA CF'!PointAutreCClassant</vt:lpstr>
      <vt:lpstr>'Responsable de vie scolaire'!PointAutreCClassant</vt:lpstr>
      <vt:lpstr>'Responsable démarche qualité'!PointAutreCClassant</vt:lpstr>
      <vt:lpstr>'Responsable hygiene sécurité pr'!PointAutreCClassant</vt:lpstr>
      <vt:lpstr>'Responsable informatique numeri'!PointAutreCClassant</vt:lpstr>
      <vt:lpstr>'Responsable maintenance bât equ'!PointAutreCClassant</vt:lpstr>
      <vt:lpstr>'Responsable Mission spécifique '!PointAutreCClassant</vt:lpstr>
      <vt:lpstr>'Responsable pédagogique'!PointAutreCClassant</vt:lpstr>
      <vt:lpstr>'Responsable RH'!PointAutreCClassant</vt:lpstr>
      <vt:lpstr>Secrétaire!PointAutreCClassant</vt:lpstr>
      <vt:lpstr>'Secrétaire de direction'!PointAutreCClassant</vt:lpstr>
      <vt:lpstr>'Secrétaire-comptable'!PointAutreCClassant</vt:lpstr>
      <vt:lpstr>'Surveillant Veilleur de nuit'!PointAutreCClassant</vt:lpstr>
      <vt:lpstr>'Technicien de laboratoire'!PointAutreCClassant</vt:lpstr>
      <vt:lpstr>'Technicien experimentation rech'!PointAutreCClassant</vt:lpstr>
      <vt:lpstr>'Technicien exploitation entrepr'!PointAutreCClassant</vt:lpstr>
      <vt:lpstr>'Technicien hygiene sécurité pré'!PointAutreCClassant</vt:lpstr>
      <vt:lpstr>'Technicien informatique numeriq'!PointAutreCClassant</vt:lpstr>
      <vt:lpstr>'Technicien maintenance bât equ'!PointAutreCClassant</vt:lpstr>
      <vt:lpstr>'Technicien réseau syst info'!PointAutreCClassant</vt:lpstr>
      <vt:lpstr>PointAutreCClassant</vt:lpstr>
      <vt:lpstr>'Accomp Besoins éducatifs'!PointBONIFICATION</vt:lpstr>
      <vt:lpstr>'Adjoint de direction'!PointBONIFICATION</vt:lpstr>
      <vt:lpstr>'Adjoint pastorale scolaire'!PointBONIFICATION</vt:lpstr>
      <vt:lpstr>'Administrateur réseau syst info'!PointBONIFICATION</vt:lpstr>
      <vt:lpstr>'Agent de gardiennage'!PointBONIFICATION</vt:lpstr>
      <vt:lpstr>'Agent de laboratoire'!PointBONIFICATION</vt:lpstr>
      <vt:lpstr>'Agent de maintenance bât equip '!PointBONIFICATION</vt:lpstr>
      <vt:lpstr>'Agent de service'!PointBONIFICATION</vt:lpstr>
      <vt:lpstr>'Aide comptable'!PointBONIFICATION</vt:lpstr>
      <vt:lpstr>'Aide cuisinier'!PointBONIFICATION</vt:lpstr>
      <vt:lpstr>'Aide documentaliste '!PointBONIFICATION</vt:lpstr>
      <vt:lpstr>'Animateur en CDR'!PointBONIFICATION</vt:lpstr>
      <vt:lpstr>'Animateur Sportif'!PointBONIFICATION</vt:lpstr>
      <vt:lpstr>'Assistant de direction'!PointBONIFICATION</vt:lpstr>
      <vt:lpstr>'Assistant Educateur de Vie Sco'!PointBONIFICATION</vt:lpstr>
      <vt:lpstr>'Assistant pédagogique'!PointBONIFICATION</vt:lpstr>
      <vt:lpstr>'Cat 1 tous critères'!PointBONIFICATION</vt:lpstr>
      <vt:lpstr>'Cat 2 tous critères'!PointBONIFICATION</vt:lpstr>
      <vt:lpstr>'Cat 3 tous critères'!PointBONIFICATION</vt:lpstr>
      <vt:lpstr>'Chef de cuisine'!PointBONIFICATION</vt:lpstr>
      <vt:lpstr>'Chg accueil'!PointBONIFICATION</vt:lpstr>
      <vt:lpstr>'Chg animation pastorale'!PointBONIFICATION</vt:lpstr>
      <vt:lpstr>'Chg cooperation mobilité'!PointBONIFICATION</vt:lpstr>
      <vt:lpstr>'Chg de communication relations '!PointBONIFICATION</vt:lpstr>
      <vt:lpstr>'Chg de mission specifique compl'!PointBONIFICATION</vt:lpstr>
      <vt:lpstr>'Chg developpement commercial'!PointBONIFICATION</vt:lpstr>
      <vt:lpstr>'Chg developpement partenarial'!PointBONIFICATION</vt:lpstr>
      <vt:lpstr>'Chg developpement projet missio'!PointBONIFICATION</vt:lpstr>
      <vt:lpstr>'Chg developpement territoire'!PointBONIFICATION</vt:lpstr>
      <vt:lpstr>'Chg mission inclusion handicap'!PointBONIFICATION</vt:lpstr>
      <vt:lpstr>'Chg. de numérique éduc digita '!PointBONIFICATION</vt:lpstr>
      <vt:lpstr>Comptable!PointBONIFICATION</vt:lpstr>
      <vt:lpstr>'Conducteur de transports en com'!PointBONIFICATION</vt:lpstr>
      <vt:lpstr>'Conducteur d''engin'!PointBONIFICATION</vt:lpstr>
      <vt:lpstr>'Conseiller orientation insertio'!PointBONIFICATION</vt:lpstr>
      <vt:lpstr>'Coordinateur de formation'!PointBONIFICATION</vt:lpstr>
      <vt:lpstr>'Coordinateur de vie scolaire'!PointBONIFICATION</vt:lpstr>
      <vt:lpstr>'critères toutes catégories'!PointBONIFICATION</vt:lpstr>
      <vt:lpstr>CUISINIER!PointBONIFICATION</vt:lpstr>
      <vt:lpstr>Documentaliste!PointBONIFICATION</vt:lpstr>
      <vt:lpstr>'Educateur sportif'!PointBONIFICATION</vt:lpstr>
      <vt:lpstr>'Educateur VS Conseiller éduc'!PointBONIFICATION</vt:lpstr>
      <vt:lpstr>'Enseignant formateur cadre'!PointBONIFICATION</vt:lpstr>
      <vt:lpstr>'Enseignant-Formateur non cadre'!PointBONIFICATION</vt:lpstr>
      <vt:lpstr>'Gestionnaire de paie'!PointBONIFICATION</vt:lpstr>
      <vt:lpstr>'Gestionnaire RH'!PointBONIFICATION</vt:lpstr>
      <vt:lpstr>Infirmier!PointBONIFICATION</vt:lpstr>
      <vt:lpstr>'Maître professionnel'!PointBONIFICATION</vt:lpstr>
      <vt:lpstr>'Matrice Cat 1'!PointBONIFICATION</vt:lpstr>
      <vt:lpstr>'matrice Cat 1 non PVS'!PointBONIFICATION</vt:lpstr>
      <vt:lpstr>'Matrice Cat 1 PVS'!PointBONIFICATION</vt:lpstr>
      <vt:lpstr>'matrice Cat 2'!PointBONIFICATION</vt:lpstr>
      <vt:lpstr>'Matrice Cat 2 3criteres'!PointBONIFICATION</vt:lpstr>
      <vt:lpstr>'Matrice Cat 2 Manag'!PointBONIFICATION</vt:lpstr>
      <vt:lpstr>'Matrice Cat 2 Pédagogie'!PointBONIFICATION</vt:lpstr>
      <vt:lpstr>'Matrice Cat 3'!PointBONIFICATION</vt:lpstr>
      <vt:lpstr>'Matrice Cat 3 3critères'!PointBONIFICATION</vt:lpstr>
      <vt:lpstr>'Matrice Cat 3 Managemen'!PointBONIFICATION</vt:lpstr>
      <vt:lpstr>'matrice Cat3 manag et format'!PointBONIFICATION</vt:lpstr>
      <vt:lpstr>'Mission spécifique animateur'!PointBONIFICATION</vt:lpstr>
      <vt:lpstr>Moniteur!PointBONIFICATION</vt:lpstr>
      <vt:lpstr>'Ouvrier exploitation entreprise'!PointBONIFICATION</vt:lpstr>
      <vt:lpstr>Psychologue!PointBONIFICATION</vt:lpstr>
      <vt:lpstr>'Resp communication relations ex'!PointBONIFICATION</vt:lpstr>
      <vt:lpstr>'Resp cooperation internationale'!PointBONIFICATION</vt:lpstr>
      <vt:lpstr>'Resp développement commercial'!PointBONIFICATION</vt:lpstr>
      <vt:lpstr>'Resp developpement partenarial'!PointBONIFICATION</vt:lpstr>
      <vt:lpstr>'Resp developpement projet missi'!PointBONIFICATION</vt:lpstr>
      <vt:lpstr>'Resp développement territoire'!PointBONIFICATION</vt:lpstr>
      <vt:lpstr>'Resp experimentation recherche'!PointBONIFICATION</vt:lpstr>
      <vt:lpstr>'Resp exploitation entreprise at'!PointBONIFICATION</vt:lpstr>
      <vt:lpstr>'Responsable adm et financier'!PointBONIFICATION</vt:lpstr>
      <vt:lpstr>'Responsable comptable'!PointBONIFICATION</vt:lpstr>
      <vt:lpstr>'Responsable de structure UFA CF'!PointBONIFICATION</vt:lpstr>
      <vt:lpstr>'Responsable de vie scolaire'!PointBONIFICATION</vt:lpstr>
      <vt:lpstr>'Responsable démarche qualité'!PointBONIFICATION</vt:lpstr>
      <vt:lpstr>'Responsable hygiene sécurité pr'!PointBONIFICATION</vt:lpstr>
      <vt:lpstr>'Responsable informatique numeri'!PointBONIFICATION</vt:lpstr>
      <vt:lpstr>'Responsable maintenance bât equ'!PointBONIFICATION</vt:lpstr>
      <vt:lpstr>'Responsable Mission spécifique '!PointBONIFICATION</vt:lpstr>
      <vt:lpstr>'Responsable pédagogique'!PointBONIFICATION</vt:lpstr>
      <vt:lpstr>'Responsable RH'!PointBONIFICATION</vt:lpstr>
      <vt:lpstr>Secrétaire!PointBONIFICATION</vt:lpstr>
      <vt:lpstr>'Secrétaire de direction'!PointBONIFICATION</vt:lpstr>
      <vt:lpstr>'Secrétaire-comptable'!PointBONIFICATION</vt:lpstr>
      <vt:lpstr>'Surveillant Veilleur de nuit'!PointBONIFICATION</vt:lpstr>
      <vt:lpstr>'Technicien de laboratoire'!PointBONIFICATION</vt:lpstr>
      <vt:lpstr>'Technicien experimentation rech'!PointBONIFICATION</vt:lpstr>
      <vt:lpstr>'Technicien exploitation entrepr'!PointBONIFICATION</vt:lpstr>
      <vt:lpstr>'Technicien hygiene sécurité pré'!PointBONIFICATION</vt:lpstr>
      <vt:lpstr>'Technicien informatique numeriq'!PointBONIFICATION</vt:lpstr>
      <vt:lpstr>'Technicien maintenance bât equ'!PointBONIFICATION</vt:lpstr>
      <vt:lpstr>'Technicien réseau syst info'!PointBONIFICATION</vt:lpstr>
      <vt:lpstr>PointBONIFICATION</vt:lpstr>
      <vt:lpstr>'Accomp Besoins éducatifs'!PointCPay</vt:lpstr>
      <vt:lpstr>'Adjoint de direction'!PointCPay</vt:lpstr>
      <vt:lpstr>'Adjoint pastorale scolaire'!PointCPay</vt:lpstr>
      <vt:lpstr>'Administrateur réseau syst info'!PointCPay</vt:lpstr>
      <vt:lpstr>'Agent de gardiennage'!PointCPay</vt:lpstr>
      <vt:lpstr>'Agent de laboratoire'!PointCPay</vt:lpstr>
      <vt:lpstr>'Agent de maintenance bât equip '!PointCPay</vt:lpstr>
      <vt:lpstr>'Agent de service'!PointCPay</vt:lpstr>
      <vt:lpstr>'Aide comptable'!PointCPay</vt:lpstr>
      <vt:lpstr>'Aide cuisinier'!PointCPay</vt:lpstr>
      <vt:lpstr>'Aide documentaliste '!PointCPay</vt:lpstr>
      <vt:lpstr>'Animateur en CDR'!PointCPay</vt:lpstr>
      <vt:lpstr>'Animateur Sportif'!PointCPay</vt:lpstr>
      <vt:lpstr>'Assistant de direction'!PointCPay</vt:lpstr>
      <vt:lpstr>'Assistant Educateur de Vie Sco'!PointCPay</vt:lpstr>
      <vt:lpstr>'Assistant pédagogique'!PointCPay</vt:lpstr>
      <vt:lpstr>'Cat 1 tous critères'!PointCPay</vt:lpstr>
      <vt:lpstr>'Cat 2 tous critères'!PointCPay</vt:lpstr>
      <vt:lpstr>'Cat 3 tous critères'!PointCPay</vt:lpstr>
      <vt:lpstr>'Chef de cuisine'!PointCPay</vt:lpstr>
      <vt:lpstr>'Chg accueil'!PointCPay</vt:lpstr>
      <vt:lpstr>'Chg animation pastorale'!PointCPay</vt:lpstr>
      <vt:lpstr>'Chg cooperation mobilité'!PointCPay</vt:lpstr>
      <vt:lpstr>'Chg de communication relations '!PointCPay</vt:lpstr>
      <vt:lpstr>'Chg de mission specifique compl'!PointCPay</vt:lpstr>
      <vt:lpstr>'Chg developpement commercial'!PointCPay</vt:lpstr>
      <vt:lpstr>'Chg developpement partenarial'!PointCPay</vt:lpstr>
      <vt:lpstr>'Chg developpement projet missio'!PointCPay</vt:lpstr>
      <vt:lpstr>'Chg developpement territoire'!PointCPay</vt:lpstr>
      <vt:lpstr>'Chg mission inclusion handicap'!PointCPay</vt:lpstr>
      <vt:lpstr>'Chg. de numérique éduc digita '!PointCPay</vt:lpstr>
      <vt:lpstr>Comptable!PointCPay</vt:lpstr>
      <vt:lpstr>'Conducteur de transports en com'!PointCPay</vt:lpstr>
      <vt:lpstr>'Conducteur d''engin'!PointCPay</vt:lpstr>
      <vt:lpstr>'Conseiller orientation insertio'!PointCPay</vt:lpstr>
      <vt:lpstr>'Coordinateur de formation'!PointCPay</vt:lpstr>
      <vt:lpstr>'Coordinateur de vie scolaire'!PointCPay</vt:lpstr>
      <vt:lpstr>'critères toutes catégories'!PointCPay</vt:lpstr>
      <vt:lpstr>CUISINIER!PointCPay</vt:lpstr>
      <vt:lpstr>Documentaliste!PointCPay</vt:lpstr>
      <vt:lpstr>'Educateur sportif'!PointCPay</vt:lpstr>
      <vt:lpstr>'Educateur VS Conseiller éduc'!PointCPay</vt:lpstr>
      <vt:lpstr>'Enseignant formateur cadre'!PointCPay</vt:lpstr>
      <vt:lpstr>'Enseignant-Formateur non cadre'!PointCPay</vt:lpstr>
      <vt:lpstr>'Gestionnaire de paie'!PointCPay</vt:lpstr>
      <vt:lpstr>'Gestionnaire RH'!PointCPay</vt:lpstr>
      <vt:lpstr>Infirmier!PointCPay</vt:lpstr>
      <vt:lpstr>'Maître professionnel'!PointCPay</vt:lpstr>
      <vt:lpstr>'Matrice Cat 1'!PointCPay</vt:lpstr>
      <vt:lpstr>'matrice Cat 1 non PVS'!PointCPay</vt:lpstr>
      <vt:lpstr>'Matrice Cat 1 PVS'!PointCPay</vt:lpstr>
      <vt:lpstr>'matrice Cat 2'!PointCPay</vt:lpstr>
      <vt:lpstr>'Matrice Cat 2 3criteres'!PointCPay</vt:lpstr>
      <vt:lpstr>'Matrice Cat 2 Manag'!PointCPay</vt:lpstr>
      <vt:lpstr>'Matrice Cat 2 Pédagogie'!PointCPay</vt:lpstr>
      <vt:lpstr>'Matrice Cat 3'!PointCPay</vt:lpstr>
      <vt:lpstr>'Matrice Cat 3 3critères'!PointCPay</vt:lpstr>
      <vt:lpstr>'Matrice Cat 3 Managemen'!PointCPay</vt:lpstr>
      <vt:lpstr>'matrice Cat3 manag et format'!PointCPay</vt:lpstr>
      <vt:lpstr>'Mission spécifique animateur'!PointCPay</vt:lpstr>
      <vt:lpstr>Moniteur!PointCPay</vt:lpstr>
      <vt:lpstr>'Ouvrier exploitation entreprise'!PointCPay</vt:lpstr>
      <vt:lpstr>Psychologue!PointCPay</vt:lpstr>
      <vt:lpstr>'Resp communication relations ex'!PointCPay</vt:lpstr>
      <vt:lpstr>'Resp cooperation internationale'!PointCPay</vt:lpstr>
      <vt:lpstr>'Resp développement commercial'!PointCPay</vt:lpstr>
      <vt:lpstr>'Resp developpement partenarial'!PointCPay</vt:lpstr>
      <vt:lpstr>'Resp developpement projet missi'!PointCPay</vt:lpstr>
      <vt:lpstr>'Resp développement territoire'!PointCPay</vt:lpstr>
      <vt:lpstr>'Resp experimentation recherche'!PointCPay</vt:lpstr>
      <vt:lpstr>'Resp exploitation entreprise at'!PointCPay</vt:lpstr>
      <vt:lpstr>'Responsable adm et financier'!PointCPay</vt:lpstr>
      <vt:lpstr>'Responsable comptable'!PointCPay</vt:lpstr>
      <vt:lpstr>'Responsable de structure UFA CF'!PointCPay</vt:lpstr>
      <vt:lpstr>'Responsable de vie scolaire'!PointCPay</vt:lpstr>
      <vt:lpstr>'Responsable démarche qualité'!PointCPay</vt:lpstr>
      <vt:lpstr>'Responsable hygiene sécurité pr'!PointCPay</vt:lpstr>
      <vt:lpstr>'Responsable informatique numeri'!PointCPay</vt:lpstr>
      <vt:lpstr>'Responsable maintenance bât equ'!PointCPay</vt:lpstr>
      <vt:lpstr>'Responsable Mission spécifique '!PointCPay</vt:lpstr>
      <vt:lpstr>'Responsable pédagogique'!PointCPay</vt:lpstr>
      <vt:lpstr>'Responsable RH'!PointCPay</vt:lpstr>
      <vt:lpstr>Secrétaire!PointCPay</vt:lpstr>
      <vt:lpstr>'Secrétaire de direction'!PointCPay</vt:lpstr>
      <vt:lpstr>'Secrétaire-comptable'!PointCPay</vt:lpstr>
      <vt:lpstr>'Surveillant Veilleur de nuit'!PointCPay</vt:lpstr>
      <vt:lpstr>'Technicien de laboratoire'!PointCPay</vt:lpstr>
      <vt:lpstr>'Technicien experimentation rech'!PointCPay</vt:lpstr>
      <vt:lpstr>'Technicien exploitation entrepr'!PointCPay</vt:lpstr>
      <vt:lpstr>'Technicien hygiene sécurité pré'!PointCPay</vt:lpstr>
      <vt:lpstr>'Technicien informatique numeriq'!PointCPay</vt:lpstr>
      <vt:lpstr>'Technicien maintenance bât equ'!PointCPay</vt:lpstr>
      <vt:lpstr>'Technicien réseau syst info'!PointCPay</vt:lpstr>
      <vt:lpstr>PointCPay</vt:lpstr>
      <vt:lpstr>'Accomp Besoins éducatifs'!PourcentCPay</vt:lpstr>
      <vt:lpstr>'Adjoint de direction'!PourcentCPay</vt:lpstr>
      <vt:lpstr>'Adjoint pastorale scolaire'!PourcentCPay</vt:lpstr>
      <vt:lpstr>'Administrateur réseau syst info'!PourcentCPay</vt:lpstr>
      <vt:lpstr>'Agent de gardiennage'!PourcentCPay</vt:lpstr>
      <vt:lpstr>'Agent de laboratoire'!PourcentCPay</vt:lpstr>
      <vt:lpstr>'Agent de maintenance bât equip '!PourcentCPay</vt:lpstr>
      <vt:lpstr>'Agent de service'!PourcentCPay</vt:lpstr>
      <vt:lpstr>'Aide comptable'!PourcentCPay</vt:lpstr>
      <vt:lpstr>'Aide cuisinier'!PourcentCPay</vt:lpstr>
      <vt:lpstr>'Aide documentaliste '!PourcentCPay</vt:lpstr>
      <vt:lpstr>'Animateur en CDR'!PourcentCPay</vt:lpstr>
      <vt:lpstr>'Animateur Sportif'!PourcentCPay</vt:lpstr>
      <vt:lpstr>'Assistant de direction'!PourcentCPay</vt:lpstr>
      <vt:lpstr>'Assistant Educateur de Vie Sco'!PourcentCPay</vt:lpstr>
      <vt:lpstr>'Assistant pédagogique'!PourcentCPay</vt:lpstr>
      <vt:lpstr>'Cat 1 tous critères'!PourcentCPay</vt:lpstr>
      <vt:lpstr>'Cat 2 tous critères'!PourcentCPay</vt:lpstr>
      <vt:lpstr>'Cat 3 tous critères'!PourcentCPay</vt:lpstr>
      <vt:lpstr>'Chef de cuisine'!PourcentCPay</vt:lpstr>
      <vt:lpstr>'Chg accueil'!PourcentCPay</vt:lpstr>
      <vt:lpstr>'Chg animation pastorale'!PourcentCPay</vt:lpstr>
      <vt:lpstr>'Chg cooperation mobilité'!PourcentCPay</vt:lpstr>
      <vt:lpstr>'Chg de communication relations '!PourcentCPay</vt:lpstr>
      <vt:lpstr>'Chg de mission specifique compl'!PourcentCPay</vt:lpstr>
      <vt:lpstr>'Chg developpement commercial'!PourcentCPay</vt:lpstr>
      <vt:lpstr>'Chg developpement partenarial'!PourcentCPay</vt:lpstr>
      <vt:lpstr>'Chg developpement projet missio'!PourcentCPay</vt:lpstr>
      <vt:lpstr>'Chg developpement territoire'!PourcentCPay</vt:lpstr>
      <vt:lpstr>'Chg mission inclusion handicap'!PourcentCPay</vt:lpstr>
      <vt:lpstr>'Chg. de numérique éduc digita '!PourcentCPay</vt:lpstr>
      <vt:lpstr>Comptable!PourcentCPay</vt:lpstr>
      <vt:lpstr>'Conducteur de transports en com'!PourcentCPay</vt:lpstr>
      <vt:lpstr>'Conducteur d''engin'!PourcentCPay</vt:lpstr>
      <vt:lpstr>'Conseiller orientation insertio'!PourcentCPay</vt:lpstr>
      <vt:lpstr>'Coordinateur de formation'!PourcentCPay</vt:lpstr>
      <vt:lpstr>'Coordinateur de vie scolaire'!PourcentCPay</vt:lpstr>
      <vt:lpstr>'critères toutes catégories'!PourcentCPay</vt:lpstr>
      <vt:lpstr>CUISINIER!PourcentCPay</vt:lpstr>
      <vt:lpstr>Documentaliste!PourcentCPay</vt:lpstr>
      <vt:lpstr>'Educateur sportif'!PourcentCPay</vt:lpstr>
      <vt:lpstr>'Educateur VS Conseiller éduc'!PourcentCPay</vt:lpstr>
      <vt:lpstr>'Enseignant formateur cadre'!PourcentCPay</vt:lpstr>
      <vt:lpstr>'Enseignant-Formateur non cadre'!PourcentCPay</vt:lpstr>
      <vt:lpstr>'Gestionnaire de paie'!PourcentCPay</vt:lpstr>
      <vt:lpstr>'Gestionnaire RH'!PourcentCPay</vt:lpstr>
      <vt:lpstr>Infirmier!PourcentCPay</vt:lpstr>
      <vt:lpstr>'Maître professionnel'!PourcentCPay</vt:lpstr>
      <vt:lpstr>'Matrice Cat 1'!PourcentCPay</vt:lpstr>
      <vt:lpstr>'matrice Cat 1 non PVS'!PourcentCPay</vt:lpstr>
      <vt:lpstr>'Matrice Cat 1 PVS'!PourcentCPay</vt:lpstr>
      <vt:lpstr>'matrice Cat 2'!PourcentCPay</vt:lpstr>
      <vt:lpstr>'Matrice Cat 2 3criteres'!PourcentCPay</vt:lpstr>
      <vt:lpstr>'Matrice Cat 2 Manag'!PourcentCPay</vt:lpstr>
      <vt:lpstr>'Matrice Cat 2 Pédagogie'!PourcentCPay</vt:lpstr>
      <vt:lpstr>'Matrice Cat 3'!PourcentCPay</vt:lpstr>
      <vt:lpstr>'Matrice Cat 3 3critères'!PourcentCPay</vt:lpstr>
      <vt:lpstr>'Matrice Cat 3 Managemen'!PourcentCPay</vt:lpstr>
      <vt:lpstr>'matrice Cat3 manag et format'!PourcentCPay</vt:lpstr>
      <vt:lpstr>'Mission spécifique animateur'!PourcentCPay</vt:lpstr>
      <vt:lpstr>Moniteur!PourcentCPay</vt:lpstr>
      <vt:lpstr>'Ouvrier exploitation entreprise'!PourcentCPay</vt:lpstr>
      <vt:lpstr>Psychologue!PourcentCPay</vt:lpstr>
      <vt:lpstr>'Resp communication relations ex'!PourcentCPay</vt:lpstr>
      <vt:lpstr>'Resp cooperation internationale'!PourcentCPay</vt:lpstr>
      <vt:lpstr>'Resp développement commercial'!PourcentCPay</vt:lpstr>
      <vt:lpstr>'Resp developpement partenarial'!PourcentCPay</vt:lpstr>
      <vt:lpstr>'Resp developpement projet missi'!PourcentCPay</vt:lpstr>
      <vt:lpstr>'Resp développement territoire'!PourcentCPay</vt:lpstr>
      <vt:lpstr>'Resp experimentation recherche'!PourcentCPay</vt:lpstr>
      <vt:lpstr>'Resp exploitation entreprise at'!PourcentCPay</vt:lpstr>
      <vt:lpstr>'Responsable adm et financier'!PourcentCPay</vt:lpstr>
      <vt:lpstr>'Responsable comptable'!PourcentCPay</vt:lpstr>
      <vt:lpstr>'Responsable de structure UFA CF'!PourcentCPay</vt:lpstr>
      <vt:lpstr>'Responsable de vie scolaire'!PourcentCPay</vt:lpstr>
      <vt:lpstr>'Responsable démarche qualité'!PourcentCPay</vt:lpstr>
      <vt:lpstr>'Responsable hygiene sécurité pr'!PourcentCPay</vt:lpstr>
      <vt:lpstr>'Responsable informatique numeri'!PourcentCPay</vt:lpstr>
      <vt:lpstr>'Responsable maintenance bât equ'!PourcentCPay</vt:lpstr>
      <vt:lpstr>'Responsable Mission spécifique '!PourcentCPay</vt:lpstr>
      <vt:lpstr>'Responsable pédagogique'!PourcentCPay</vt:lpstr>
      <vt:lpstr>'Responsable RH'!PourcentCPay</vt:lpstr>
      <vt:lpstr>Secrétaire!PourcentCPay</vt:lpstr>
      <vt:lpstr>'Secrétaire de direction'!PourcentCPay</vt:lpstr>
      <vt:lpstr>'Secrétaire-comptable'!PourcentCPay</vt:lpstr>
      <vt:lpstr>'Surveillant Veilleur de nuit'!PourcentCPay</vt:lpstr>
      <vt:lpstr>'Technicien de laboratoire'!PourcentCPay</vt:lpstr>
      <vt:lpstr>'Technicien experimentation rech'!PourcentCPay</vt:lpstr>
      <vt:lpstr>'Technicien exploitation entrepr'!PourcentCPay</vt:lpstr>
      <vt:lpstr>'Technicien hygiene sécurité pré'!PourcentCPay</vt:lpstr>
      <vt:lpstr>'Technicien informatique numeriq'!PourcentCPay</vt:lpstr>
      <vt:lpstr>'Technicien maintenance bât equ'!PourcentCPay</vt:lpstr>
      <vt:lpstr>'Technicien réseau syst info'!PourcentCPay</vt:lpstr>
      <vt:lpstr>PourcentCPay</vt:lpstr>
      <vt:lpstr>'Accomp Besoins éducatifs'!PtCongPay</vt:lpstr>
      <vt:lpstr>'Adjoint de direction'!PtCongPay</vt:lpstr>
      <vt:lpstr>'Adjoint pastorale scolaire'!PtCongPay</vt:lpstr>
      <vt:lpstr>'Administrateur réseau syst info'!PtCongPay</vt:lpstr>
      <vt:lpstr>'Agent de gardiennage'!PtCongPay</vt:lpstr>
      <vt:lpstr>'Agent de laboratoire'!PtCongPay</vt:lpstr>
      <vt:lpstr>'Agent de maintenance bât equip '!PtCongPay</vt:lpstr>
      <vt:lpstr>'Agent de service'!PtCongPay</vt:lpstr>
      <vt:lpstr>'Aide comptable'!PtCongPay</vt:lpstr>
      <vt:lpstr>'Aide cuisinier'!PtCongPay</vt:lpstr>
      <vt:lpstr>'Aide documentaliste '!PtCongPay</vt:lpstr>
      <vt:lpstr>'Animateur en CDR'!PtCongPay</vt:lpstr>
      <vt:lpstr>'Animateur Sportif'!PtCongPay</vt:lpstr>
      <vt:lpstr>'Assistant de direction'!PtCongPay</vt:lpstr>
      <vt:lpstr>'Assistant Educateur de Vie Sco'!PtCongPay</vt:lpstr>
      <vt:lpstr>'Assistant pédagogique'!PtCongPay</vt:lpstr>
      <vt:lpstr>'Cat 1 tous critères'!PtCongPay</vt:lpstr>
      <vt:lpstr>'Cat 2 tous critères'!PtCongPay</vt:lpstr>
      <vt:lpstr>'Cat 3 tous critères'!PtCongPay</vt:lpstr>
      <vt:lpstr>'Chef de cuisine'!PtCongPay</vt:lpstr>
      <vt:lpstr>'Chg accueil'!PtCongPay</vt:lpstr>
      <vt:lpstr>'Chg animation pastorale'!PtCongPay</vt:lpstr>
      <vt:lpstr>'Chg cooperation mobilité'!PtCongPay</vt:lpstr>
      <vt:lpstr>'Chg de communication relations '!PtCongPay</vt:lpstr>
      <vt:lpstr>'Chg de mission specifique compl'!PtCongPay</vt:lpstr>
      <vt:lpstr>'Chg developpement commercial'!PtCongPay</vt:lpstr>
      <vt:lpstr>'Chg developpement partenarial'!PtCongPay</vt:lpstr>
      <vt:lpstr>'Chg developpement projet missio'!PtCongPay</vt:lpstr>
      <vt:lpstr>'Chg developpement territoire'!PtCongPay</vt:lpstr>
      <vt:lpstr>'Chg mission inclusion handicap'!PtCongPay</vt:lpstr>
      <vt:lpstr>'Chg. de numérique éduc digita '!PtCongPay</vt:lpstr>
      <vt:lpstr>Comptable!PtCongPay</vt:lpstr>
      <vt:lpstr>'Conducteur de transports en com'!PtCongPay</vt:lpstr>
      <vt:lpstr>'Conducteur d''engin'!PtCongPay</vt:lpstr>
      <vt:lpstr>'Conseiller orientation insertio'!PtCongPay</vt:lpstr>
      <vt:lpstr>'Coordinateur de formation'!PtCongPay</vt:lpstr>
      <vt:lpstr>'Coordinateur de vie scolaire'!PtCongPay</vt:lpstr>
      <vt:lpstr>'critères toutes catégories'!PtCongPay</vt:lpstr>
      <vt:lpstr>CUISINIER!PtCongPay</vt:lpstr>
      <vt:lpstr>Documentaliste!PtCongPay</vt:lpstr>
      <vt:lpstr>'Educateur sportif'!PtCongPay</vt:lpstr>
      <vt:lpstr>'Educateur VS Conseiller éduc'!PtCongPay</vt:lpstr>
      <vt:lpstr>'Enseignant formateur cadre'!PtCongPay</vt:lpstr>
      <vt:lpstr>'Enseignant-Formateur non cadre'!PtCongPay</vt:lpstr>
      <vt:lpstr>'Gestionnaire de paie'!PtCongPay</vt:lpstr>
      <vt:lpstr>'Gestionnaire RH'!PtCongPay</vt:lpstr>
      <vt:lpstr>Infirmier!PtCongPay</vt:lpstr>
      <vt:lpstr>'Maître professionnel'!PtCongPay</vt:lpstr>
      <vt:lpstr>'Matrice Cat 1'!PtCongPay</vt:lpstr>
      <vt:lpstr>'matrice Cat 1 non PVS'!PtCongPay</vt:lpstr>
      <vt:lpstr>'Matrice Cat 1 PVS'!PtCongPay</vt:lpstr>
      <vt:lpstr>'matrice Cat 2'!PtCongPay</vt:lpstr>
      <vt:lpstr>'Matrice Cat 2 3criteres'!PtCongPay</vt:lpstr>
      <vt:lpstr>'Matrice Cat 2 Manag'!PtCongPay</vt:lpstr>
      <vt:lpstr>'Matrice Cat 2 Pédagogie'!PtCongPay</vt:lpstr>
      <vt:lpstr>'Matrice Cat 3'!PtCongPay</vt:lpstr>
      <vt:lpstr>'Matrice Cat 3 3critères'!PtCongPay</vt:lpstr>
      <vt:lpstr>'Matrice Cat 3 Managemen'!PtCongPay</vt:lpstr>
      <vt:lpstr>'matrice Cat3 manag et format'!PtCongPay</vt:lpstr>
      <vt:lpstr>'Mission spécifique animateur'!PtCongPay</vt:lpstr>
      <vt:lpstr>Moniteur!PtCongPay</vt:lpstr>
      <vt:lpstr>'Ouvrier exploitation entreprise'!PtCongPay</vt:lpstr>
      <vt:lpstr>Psychologue!PtCongPay</vt:lpstr>
      <vt:lpstr>'Resp communication relations ex'!PtCongPay</vt:lpstr>
      <vt:lpstr>'Resp cooperation internationale'!PtCongPay</vt:lpstr>
      <vt:lpstr>'Resp développement commercial'!PtCongPay</vt:lpstr>
      <vt:lpstr>'Resp developpement partenarial'!PtCongPay</vt:lpstr>
      <vt:lpstr>'Resp developpement projet missi'!PtCongPay</vt:lpstr>
      <vt:lpstr>'Resp développement territoire'!PtCongPay</vt:lpstr>
      <vt:lpstr>'Resp experimentation recherche'!PtCongPay</vt:lpstr>
      <vt:lpstr>'Resp exploitation entreprise at'!PtCongPay</vt:lpstr>
      <vt:lpstr>'Responsable adm et financier'!PtCongPay</vt:lpstr>
      <vt:lpstr>'Responsable comptable'!PtCongPay</vt:lpstr>
      <vt:lpstr>'Responsable de structure UFA CF'!PtCongPay</vt:lpstr>
      <vt:lpstr>'Responsable de vie scolaire'!PtCongPay</vt:lpstr>
      <vt:lpstr>'Responsable démarche qualité'!PtCongPay</vt:lpstr>
      <vt:lpstr>'Responsable hygiene sécurité pr'!PtCongPay</vt:lpstr>
      <vt:lpstr>'Responsable informatique numeri'!PtCongPay</vt:lpstr>
      <vt:lpstr>'Responsable maintenance bât equ'!PtCongPay</vt:lpstr>
      <vt:lpstr>'Responsable Mission spécifique '!PtCongPay</vt:lpstr>
      <vt:lpstr>'Responsable pédagogique'!PtCongPay</vt:lpstr>
      <vt:lpstr>'Responsable RH'!PtCongPay</vt:lpstr>
      <vt:lpstr>Secrétaire!PtCongPay</vt:lpstr>
      <vt:lpstr>'Secrétaire de direction'!PtCongPay</vt:lpstr>
      <vt:lpstr>'Secrétaire-comptable'!PtCongPay</vt:lpstr>
      <vt:lpstr>'Surveillant Veilleur de nuit'!PtCongPay</vt:lpstr>
      <vt:lpstr>'Technicien de laboratoire'!PtCongPay</vt:lpstr>
      <vt:lpstr>'Technicien experimentation rech'!PtCongPay</vt:lpstr>
      <vt:lpstr>'Technicien exploitation entrepr'!PtCongPay</vt:lpstr>
      <vt:lpstr>'Technicien hygiene sécurité pré'!PtCongPay</vt:lpstr>
      <vt:lpstr>'Technicien informatique numeriq'!PtCongPay</vt:lpstr>
      <vt:lpstr>'Technicien maintenance bât equ'!PtCongPay</vt:lpstr>
      <vt:lpstr>'Technicien réseau syst info'!PtCongPay</vt:lpstr>
      <vt:lpstr>PtCongPay</vt:lpstr>
      <vt:lpstr>'Accomp Besoins éducatifs'!QuotitéPourCETTEfonction</vt:lpstr>
      <vt:lpstr>'Adjoint de direction'!QuotitéPourCETTEfonction</vt:lpstr>
      <vt:lpstr>'Adjoint pastorale scolaire'!QuotitéPourCETTEfonction</vt:lpstr>
      <vt:lpstr>'Administrateur réseau syst info'!QuotitéPourCETTEfonction</vt:lpstr>
      <vt:lpstr>'Agent de gardiennage'!QuotitéPourCETTEfonction</vt:lpstr>
      <vt:lpstr>'Agent de laboratoire'!QuotitéPourCETTEfonction</vt:lpstr>
      <vt:lpstr>'Agent de maintenance bât equip '!QuotitéPourCETTEfonction</vt:lpstr>
      <vt:lpstr>'Agent de service'!QuotitéPourCETTEfonction</vt:lpstr>
      <vt:lpstr>'Aide comptable'!QuotitéPourCETTEfonction</vt:lpstr>
      <vt:lpstr>'Aide cuisinier'!QuotitéPourCETTEfonction</vt:lpstr>
      <vt:lpstr>'Aide documentaliste '!QuotitéPourCETTEfonction</vt:lpstr>
      <vt:lpstr>'Animateur en CDR'!QuotitéPourCETTEfonction</vt:lpstr>
      <vt:lpstr>'Animateur Sportif'!QuotitéPourCETTEfonction</vt:lpstr>
      <vt:lpstr>'Assistant de direction'!QuotitéPourCETTEfonction</vt:lpstr>
      <vt:lpstr>'Assistant Educateur de Vie Sco'!QuotitéPourCETTEfonction</vt:lpstr>
      <vt:lpstr>'Assistant pédagogique'!QuotitéPourCETTEfonction</vt:lpstr>
      <vt:lpstr>'Cat 1 tous critères'!QuotitéPourCETTEfonction</vt:lpstr>
      <vt:lpstr>'Cat 2 tous critères'!QuotitéPourCETTEfonction</vt:lpstr>
      <vt:lpstr>'Cat 3 tous critères'!QuotitéPourCETTEfonction</vt:lpstr>
      <vt:lpstr>'Chef de cuisine'!QuotitéPourCETTEfonction</vt:lpstr>
      <vt:lpstr>'Chg accueil'!QuotitéPourCETTEfonction</vt:lpstr>
      <vt:lpstr>'Chg animation pastorale'!QuotitéPourCETTEfonction</vt:lpstr>
      <vt:lpstr>'Chg cooperation mobilité'!QuotitéPourCETTEfonction</vt:lpstr>
      <vt:lpstr>'Chg de communication relations '!QuotitéPourCETTEfonction</vt:lpstr>
      <vt:lpstr>'Chg de mission specifique compl'!QuotitéPourCETTEfonction</vt:lpstr>
      <vt:lpstr>'Chg developpement commercial'!QuotitéPourCETTEfonction</vt:lpstr>
      <vt:lpstr>'Chg developpement partenarial'!QuotitéPourCETTEfonction</vt:lpstr>
      <vt:lpstr>'Chg developpement projet missio'!QuotitéPourCETTEfonction</vt:lpstr>
      <vt:lpstr>'Chg developpement territoire'!QuotitéPourCETTEfonction</vt:lpstr>
      <vt:lpstr>'Chg mission inclusion handicap'!QuotitéPourCETTEfonction</vt:lpstr>
      <vt:lpstr>'Chg. de numérique éduc digita '!QuotitéPourCETTEfonction</vt:lpstr>
      <vt:lpstr>Comptable!QuotitéPourCETTEfonction</vt:lpstr>
      <vt:lpstr>'Conducteur de transports en com'!QuotitéPourCETTEfonction</vt:lpstr>
      <vt:lpstr>'Conducteur d''engin'!QuotitéPourCETTEfonction</vt:lpstr>
      <vt:lpstr>'Conseiller orientation insertio'!QuotitéPourCETTEfonction</vt:lpstr>
      <vt:lpstr>'Coordinateur de formation'!QuotitéPourCETTEfonction</vt:lpstr>
      <vt:lpstr>'Coordinateur de vie scolaire'!QuotitéPourCETTEfonction</vt:lpstr>
      <vt:lpstr>'critères toutes catégories'!QuotitéPourCETTEfonction</vt:lpstr>
      <vt:lpstr>CUISINIER!QuotitéPourCETTEfonction</vt:lpstr>
      <vt:lpstr>Documentaliste!QuotitéPourCETTEfonction</vt:lpstr>
      <vt:lpstr>'Educateur sportif'!QuotitéPourCETTEfonction</vt:lpstr>
      <vt:lpstr>'Educateur VS Conseiller éduc'!QuotitéPourCETTEfonction</vt:lpstr>
      <vt:lpstr>'Enseignant formateur cadre'!QuotitéPourCETTEfonction</vt:lpstr>
      <vt:lpstr>'Enseignant-Formateur non cadre'!QuotitéPourCETTEfonction</vt:lpstr>
      <vt:lpstr>'Gestionnaire de paie'!QuotitéPourCETTEfonction</vt:lpstr>
      <vt:lpstr>'Gestionnaire RH'!QuotitéPourCETTEfonction</vt:lpstr>
      <vt:lpstr>Infirmier!QuotitéPourCETTEfonction</vt:lpstr>
      <vt:lpstr>'Maître professionnel'!QuotitéPourCETTEfonction</vt:lpstr>
      <vt:lpstr>'Matrice Cat 1'!QuotitéPourCETTEfonction</vt:lpstr>
      <vt:lpstr>'matrice Cat 1 non PVS'!QuotitéPourCETTEfonction</vt:lpstr>
      <vt:lpstr>'Matrice Cat 1 PVS'!QuotitéPourCETTEfonction</vt:lpstr>
      <vt:lpstr>'matrice Cat 2'!QuotitéPourCETTEfonction</vt:lpstr>
      <vt:lpstr>'Matrice Cat 2 3criteres'!QuotitéPourCETTEfonction</vt:lpstr>
      <vt:lpstr>'Matrice Cat 2 Manag'!QuotitéPourCETTEfonction</vt:lpstr>
      <vt:lpstr>'Matrice Cat 2 Pédagogie'!QuotitéPourCETTEfonction</vt:lpstr>
      <vt:lpstr>'Matrice Cat 3'!QuotitéPourCETTEfonction</vt:lpstr>
      <vt:lpstr>'Matrice Cat 3 3critères'!QuotitéPourCETTEfonction</vt:lpstr>
      <vt:lpstr>'Matrice Cat 3 Managemen'!QuotitéPourCETTEfonction</vt:lpstr>
      <vt:lpstr>'matrice Cat3 manag et format'!QuotitéPourCETTEfonction</vt:lpstr>
      <vt:lpstr>'Mission spécifique animateur'!QuotitéPourCETTEfonction</vt:lpstr>
      <vt:lpstr>Moniteur!QuotitéPourCETTEfonction</vt:lpstr>
      <vt:lpstr>'Ouvrier exploitation entreprise'!QuotitéPourCETTEfonction</vt:lpstr>
      <vt:lpstr>Psychologue!QuotitéPourCETTEfonction</vt:lpstr>
      <vt:lpstr>'Resp communication relations ex'!QuotitéPourCETTEfonction</vt:lpstr>
      <vt:lpstr>'Resp cooperation internationale'!QuotitéPourCETTEfonction</vt:lpstr>
      <vt:lpstr>'Resp développement commercial'!QuotitéPourCETTEfonction</vt:lpstr>
      <vt:lpstr>'Resp developpement partenarial'!QuotitéPourCETTEfonction</vt:lpstr>
      <vt:lpstr>'Resp developpement projet missi'!QuotitéPourCETTEfonction</vt:lpstr>
      <vt:lpstr>'Resp développement territoire'!QuotitéPourCETTEfonction</vt:lpstr>
      <vt:lpstr>'Resp experimentation recherche'!QuotitéPourCETTEfonction</vt:lpstr>
      <vt:lpstr>'Resp exploitation entreprise at'!QuotitéPourCETTEfonction</vt:lpstr>
      <vt:lpstr>'Responsable adm et financier'!QuotitéPourCETTEfonction</vt:lpstr>
      <vt:lpstr>'Responsable comptable'!QuotitéPourCETTEfonction</vt:lpstr>
      <vt:lpstr>'Responsable de structure UFA CF'!QuotitéPourCETTEfonction</vt:lpstr>
      <vt:lpstr>'Responsable de vie scolaire'!QuotitéPourCETTEfonction</vt:lpstr>
      <vt:lpstr>'Responsable démarche qualité'!QuotitéPourCETTEfonction</vt:lpstr>
      <vt:lpstr>'Responsable hygiene sécurité pr'!QuotitéPourCETTEfonction</vt:lpstr>
      <vt:lpstr>'Responsable informatique numeri'!QuotitéPourCETTEfonction</vt:lpstr>
      <vt:lpstr>'Responsable maintenance bât equ'!QuotitéPourCETTEfonction</vt:lpstr>
      <vt:lpstr>'Responsable Mission spécifique '!QuotitéPourCETTEfonction</vt:lpstr>
      <vt:lpstr>'Responsable pédagogique'!QuotitéPourCETTEfonction</vt:lpstr>
      <vt:lpstr>'Responsable RH'!QuotitéPourCETTEfonction</vt:lpstr>
      <vt:lpstr>Secrétaire!QuotitéPourCETTEfonction</vt:lpstr>
      <vt:lpstr>'Secrétaire de direction'!QuotitéPourCETTEfonction</vt:lpstr>
      <vt:lpstr>'Secrétaire-comptable'!QuotitéPourCETTEfonction</vt:lpstr>
      <vt:lpstr>'Surveillant Veilleur de nuit'!QuotitéPourCETTEfonction</vt:lpstr>
      <vt:lpstr>'Technicien de laboratoire'!QuotitéPourCETTEfonction</vt:lpstr>
      <vt:lpstr>'Technicien experimentation rech'!QuotitéPourCETTEfonction</vt:lpstr>
      <vt:lpstr>'Technicien exploitation entrepr'!QuotitéPourCETTEfonction</vt:lpstr>
      <vt:lpstr>'Technicien hygiene sécurité pré'!QuotitéPourCETTEfonction</vt:lpstr>
      <vt:lpstr>'Technicien informatique numeriq'!QuotitéPourCETTEfonction</vt:lpstr>
      <vt:lpstr>'Technicien maintenance bât equ'!QuotitéPourCETTEfonction</vt:lpstr>
      <vt:lpstr>'Technicien réseau syst info'!QuotitéPourCETTEfonction</vt:lpstr>
      <vt:lpstr>QuotitéPourCETTEfonction</vt:lpstr>
      <vt:lpstr>'Accomp Besoins éducatifs'!QuotitéTRAVAIL</vt:lpstr>
      <vt:lpstr>'Adjoint de direction'!QuotitéTRAVAIL</vt:lpstr>
      <vt:lpstr>'Adjoint pastorale scolaire'!QuotitéTRAVAIL</vt:lpstr>
      <vt:lpstr>'Administrateur réseau syst info'!QuotitéTRAVAIL</vt:lpstr>
      <vt:lpstr>'Agent de gardiennage'!QuotitéTRAVAIL</vt:lpstr>
      <vt:lpstr>'Agent de laboratoire'!QuotitéTRAVAIL</vt:lpstr>
      <vt:lpstr>'Agent de maintenance bât equip '!QuotitéTRAVAIL</vt:lpstr>
      <vt:lpstr>'Agent de service'!QuotitéTRAVAIL</vt:lpstr>
      <vt:lpstr>'Aide comptable'!QuotitéTRAVAIL</vt:lpstr>
      <vt:lpstr>'Aide cuisinier'!QuotitéTRAVAIL</vt:lpstr>
      <vt:lpstr>'Aide documentaliste '!QuotitéTRAVAIL</vt:lpstr>
      <vt:lpstr>'Animateur en CDR'!QuotitéTRAVAIL</vt:lpstr>
      <vt:lpstr>'Animateur Sportif'!QuotitéTRAVAIL</vt:lpstr>
      <vt:lpstr>'Assistant de direction'!QuotitéTRAVAIL</vt:lpstr>
      <vt:lpstr>'Assistant Educateur de Vie Sco'!QuotitéTRAVAIL</vt:lpstr>
      <vt:lpstr>'Assistant pédagogique'!QuotitéTRAVAIL</vt:lpstr>
      <vt:lpstr>'Cat 1 tous critères'!QuotitéTRAVAIL</vt:lpstr>
      <vt:lpstr>'Cat 2 tous critères'!QuotitéTRAVAIL</vt:lpstr>
      <vt:lpstr>'Cat 3 tous critères'!QuotitéTRAVAIL</vt:lpstr>
      <vt:lpstr>'Chef de cuisine'!QuotitéTRAVAIL</vt:lpstr>
      <vt:lpstr>'Chg accueil'!QuotitéTRAVAIL</vt:lpstr>
      <vt:lpstr>'Chg animation pastorale'!QuotitéTRAVAIL</vt:lpstr>
      <vt:lpstr>'Chg cooperation mobilité'!QuotitéTRAVAIL</vt:lpstr>
      <vt:lpstr>'Chg de communication relations '!QuotitéTRAVAIL</vt:lpstr>
      <vt:lpstr>'Chg de mission specifique compl'!QuotitéTRAVAIL</vt:lpstr>
      <vt:lpstr>'Chg developpement commercial'!QuotitéTRAVAIL</vt:lpstr>
      <vt:lpstr>'Chg developpement partenarial'!QuotitéTRAVAIL</vt:lpstr>
      <vt:lpstr>'Chg developpement projet missio'!QuotitéTRAVAIL</vt:lpstr>
      <vt:lpstr>'Chg developpement territoire'!QuotitéTRAVAIL</vt:lpstr>
      <vt:lpstr>'Chg mission inclusion handicap'!QuotitéTRAVAIL</vt:lpstr>
      <vt:lpstr>'Chg. de numérique éduc digita '!QuotitéTRAVAIL</vt:lpstr>
      <vt:lpstr>Comptable!QuotitéTRAVAIL</vt:lpstr>
      <vt:lpstr>'Conducteur de transports en com'!QuotitéTRAVAIL</vt:lpstr>
      <vt:lpstr>'Conducteur d''engin'!QuotitéTRAVAIL</vt:lpstr>
      <vt:lpstr>'Conseiller orientation insertio'!QuotitéTRAVAIL</vt:lpstr>
      <vt:lpstr>'Coordinateur de formation'!QuotitéTRAVAIL</vt:lpstr>
      <vt:lpstr>'Coordinateur de vie scolaire'!QuotitéTRAVAIL</vt:lpstr>
      <vt:lpstr>'critères toutes catégories'!QuotitéTRAVAIL</vt:lpstr>
      <vt:lpstr>CUISINIER!QuotitéTRAVAIL</vt:lpstr>
      <vt:lpstr>Documentaliste!QuotitéTRAVAIL</vt:lpstr>
      <vt:lpstr>'Educateur sportif'!QuotitéTRAVAIL</vt:lpstr>
      <vt:lpstr>'Educateur VS Conseiller éduc'!QuotitéTRAVAIL</vt:lpstr>
      <vt:lpstr>'Enseignant formateur cadre'!QuotitéTRAVAIL</vt:lpstr>
      <vt:lpstr>'Enseignant-Formateur non cadre'!QuotitéTRAVAIL</vt:lpstr>
      <vt:lpstr>'Gestionnaire de paie'!QuotitéTRAVAIL</vt:lpstr>
      <vt:lpstr>'Gestionnaire RH'!QuotitéTRAVAIL</vt:lpstr>
      <vt:lpstr>Infirmier!QuotitéTRAVAIL</vt:lpstr>
      <vt:lpstr>'Maître professionnel'!QuotitéTRAVAIL</vt:lpstr>
      <vt:lpstr>'Matrice Cat 1'!QuotitéTRAVAIL</vt:lpstr>
      <vt:lpstr>'matrice Cat 1 non PVS'!QuotitéTRAVAIL</vt:lpstr>
      <vt:lpstr>'Matrice Cat 1 PVS'!QuotitéTRAVAIL</vt:lpstr>
      <vt:lpstr>'matrice Cat 2'!QuotitéTRAVAIL</vt:lpstr>
      <vt:lpstr>'Matrice Cat 2 3criteres'!QuotitéTRAVAIL</vt:lpstr>
      <vt:lpstr>'Matrice Cat 2 Manag'!QuotitéTRAVAIL</vt:lpstr>
      <vt:lpstr>'Matrice Cat 2 Pédagogie'!QuotitéTRAVAIL</vt:lpstr>
      <vt:lpstr>'Matrice Cat 3'!QuotitéTRAVAIL</vt:lpstr>
      <vt:lpstr>'Matrice Cat 3 3critères'!QuotitéTRAVAIL</vt:lpstr>
      <vt:lpstr>'Matrice Cat 3 Managemen'!QuotitéTRAVAIL</vt:lpstr>
      <vt:lpstr>'matrice Cat3 manag et format'!QuotitéTRAVAIL</vt:lpstr>
      <vt:lpstr>'Mission spécifique animateur'!QuotitéTRAVAIL</vt:lpstr>
      <vt:lpstr>Moniteur!QuotitéTRAVAIL</vt:lpstr>
      <vt:lpstr>'Ouvrier exploitation entreprise'!QuotitéTRAVAIL</vt:lpstr>
      <vt:lpstr>Psychologue!QuotitéTRAVAIL</vt:lpstr>
      <vt:lpstr>'Resp communication relations ex'!QuotitéTRAVAIL</vt:lpstr>
      <vt:lpstr>'Resp cooperation internationale'!QuotitéTRAVAIL</vt:lpstr>
      <vt:lpstr>'Resp développement commercial'!QuotitéTRAVAIL</vt:lpstr>
      <vt:lpstr>'Resp developpement partenarial'!QuotitéTRAVAIL</vt:lpstr>
      <vt:lpstr>'Resp developpement projet missi'!QuotitéTRAVAIL</vt:lpstr>
      <vt:lpstr>'Resp développement territoire'!QuotitéTRAVAIL</vt:lpstr>
      <vt:lpstr>'Resp experimentation recherche'!QuotitéTRAVAIL</vt:lpstr>
      <vt:lpstr>'Resp exploitation entreprise at'!QuotitéTRAVAIL</vt:lpstr>
      <vt:lpstr>'Responsable adm et financier'!QuotitéTRAVAIL</vt:lpstr>
      <vt:lpstr>'Responsable comptable'!QuotitéTRAVAIL</vt:lpstr>
      <vt:lpstr>'Responsable de structure UFA CF'!QuotitéTRAVAIL</vt:lpstr>
      <vt:lpstr>'Responsable de vie scolaire'!QuotitéTRAVAIL</vt:lpstr>
      <vt:lpstr>'Responsable démarche qualité'!QuotitéTRAVAIL</vt:lpstr>
      <vt:lpstr>'Responsable hygiene sécurité pr'!QuotitéTRAVAIL</vt:lpstr>
      <vt:lpstr>'Responsable informatique numeri'!QuotitéTRAVAIL</vt:lpstr>
      <vt:lpstr>'Responsable maintenance bât equ'!QuotitéTRAVAIL</vt:lpstr>
      <vt:lpstr>'Responsable Mission spécifique '!QuotitéTRAVAIL</vt:lpstr>
      <vt:lpstr>'Responsable pédagogique'!QuotitéTRAVAIL</vt:lpstr>
      <vt:lpstr>'Responsable RH'!QuotitéTRAVAIL</vt:lpstr>
      <vt:lpstr>Secrétaire!QuotitéTRAVAIL</vt:lpstr>
      <vt:lpstr>'Secrétaire de direction'!QuotitéTRAVAIL</vt:lpstr>
      <vt:lpstr>'Secrétaire-comptable'!QuotitéTRAVAIL</vt:lpstr>
      <vt:lpstr>'Surveillant Veilleur de nuit'!QuotitéTRAVAIL</vt:lpstr>
      <vt:lpstr>'Technicien de laboratoire'!QuotitéTRAVAIL</vt:lpstr>
      <vt:lpstr>'Technicien experimentation rech'!QuotitéTRAVAIL</vt:lpstr>
      <vt:lpstr>'Technicien exploitation entrepr'!QuotitéTRAVAIL</vt:lpstr>
      <vt:lpstr>'Technicien hygiene sécurité pré'!QuotitéTRAVAIL</vt:lpstr>
      <vt:lpstr>'Technicien informatique numeriq'!QuotitéTRAVAIL</vt:lpstr>
      <vt:lpstr>'Technicien maintenance bât equ'!QuotitéTRAVAIL</vt:lpstr>
      <vt:lpstr>'Technicien réseau syst info'!QuotitéTRAVAIL</vt:lpstr>
      <vt:lpstr>QuotitéTRAVAIL</vt:lpstr>
      <vt:lpstr>'Accomp Besoins éducatifs'!QuotitéTRAVAILtotal</vt:lpstr>
      <vt:lpstr>'Adjoint de direction'!QuotitéTRAVAILtotal</vt:lpstr>
      <vt:lpstr>'Adjoint pastorale scolaire'!QuotitéTRAVAILtotal</vt:lpstr>
      <vt:lpstr>'Administrateur réseau syst info'!QuotitéTRAVAILtotal</vt:lpstr>
      <vt:lpstr>'Agent de gardiennage'!QuotitéTRAVAILtotal</vt:lpstr>
      <vt:lpstr>'Agent de laboratoire'!QuotitéTRAVAILtotal</vt:lpstr>
      <vt:lpstr>'Agent de maintenance bât equip '!QuotitéTRAVAILtotal</vt:lpstr>
      <vt:lpstr>'Agent de service'!QuotitéTRAVAILtotal</vt:lpstr>
      <vt:lpstr>'Aide comptable'!QuotitéTRAVAILtotal</vt:lpstr>
      <vt:lpstr>'Aide cuisinier'!QuotitéTRAVAILtotal</vt:lpstr>
      <vt:lpstr>'Aide documentaliste '!QuotitéTRAVAILtotal</vt:lpstr>
      <vt:lpstr>'Animateur en CDR'!QuotitéTRAVAILtotal</vt:lpstr>
      <vt:lpstr>'Animateur Sportif'!QuotitéTRAVAILtotal</vt:lpstr>
      <vt:lpstr>'Assistant de direction'!QuotitéTRAVAILtotal</vt:lpstr>
      <vt:lpstr>'Assistant Educateur de Vie Sco'!QuotitéTRAVAILtotal</vt:lpstr>
      <vt:lpstr>'Assistant pédagogique'!QuotitéTRAVAILtotal</vt:lpstr>
      <vt:lpstr>'Cat 1 tous critères'!QuotitéTRAVAILtotal</vt:lpstr>
      <vt:lpstr>'Cat 2 tous critères'!QuotitéTRAVAILtotal</vt:lpstr>
      <vt:lpstr>'Cat 3 tous critères'!QuotitéTRAVAILtotal</vt:lpstr>
      <vt:lpstr>'Chef de cuisine'!QuotitéTRAVAILtotal</vt:lpstr>
      <vt:lpstr>'Chg accueil'!QuotitéTRAVAILtotal</vt:lpstr>
      <vt:lpstr>'Chg animation pastorale'!QuotitéTRAVAILtotal</vt:lpstr>
      <vt:lpstr>'Chg cooperation mobilité'!QuotitéTRAVAILtotal</vt:lpstr>
      <vt:lpstr>'Chg de communication relations '!QuotitéTRAVAILtotal</vt:lpstr>
      <vt:lpstr>'Chg de mission specifique compl'!QuotitéTRAVAILtotal</vt:lpstr>
      <vt:lpstr>'Chg developpement commercial'!QuotitéTRAVAILtotal</vt:lpstr>
      <vt:lpstr>'Chg developpement partenarial'!QuotitéTRAVAILtotal</vt:lpstr>
      <vt:lpstr>'Chg developpement projet missio'!QuotitéTRAVAILtotal</vt:lpstr>
      <vt:lpstr>'Chg developpement territoire'!QuotitéTRAVAILtotal</vt:lpstr>
      <vt:lpstr>'Chg mission inclusion handicap'!QuotitéTRAVAILtotal</vt:lpstr>
      <vt:lpstr>'Chg. de numérique éduc digita '!QuotitéTRAVAILtotal</vt:lpstr>
      <vt:lpstr>Comptable!QuotitéTRAVAILtotal</vt:lpstr>
      <vt:lpstr>'Conducteur de transports en com'!QuotitéTRAVAILtotal</vt:lpstr>
      <vt:lpstr>'Conducteur d''engin'!QuotitéTRAVAILtotal</vt:lpstr>
      <vt:lpstr>'Conseiller orientation insertio'!QuotitéTRAVAILtotal</vt:lpstr>
      <vt:lpstr>'Coordinateur de formation'!QuotitéTRAVAILtotal</vt:lpstr>
      <vt:lpstr>'Coordinateur de vie scolaire'!QuotitéTRAVAILtotal</vt:lpstr>
      <vt:lpstr>'critères toutes catégories'!QuotitéTRAVAILtotal</vt:lpstr>
      <vt:lpstr>CUISINIER!QuotitéTRAVAILtotal</vt:lpstr>
      <vt:lpstr>Documentaliste!QuotitéTRAVAILtotal</vt:lpstr>
      <vt:lpstr>'Educateur sportif'!QuotitéTRAVAILtotal</vt:lpstr>
      <vt:lpstr>'Educateur VS Conseiller éduc'!QuotitéTRAVAILtotal</vt:lpstr>
      <vt:lpstr>'Enseignant formateur cadre'!QuotitéTRAVAILtotal</vt:lpstr>
      <vt:lpstr>'Enseignant-Formateur non cadre'!QuotitéTRAVAILtotal</vt:lpstr>
      <vt:lpstr>'Gestionnaire de paie'!QuotitéTRAVAILtotal</vt:lpstr>
      <vt:lpstr>'Gestionnaire RH'!QuotitéTRAVAILtotal</vt:lpstr>
      <vt:lpstr>Infirmier!QuotitéTRAVAILtotal</vt:lpstr>
      <vt:lpstr>'Maître professionnel'!QuotitéTRAVAILtotal</vt:lpstr>
      <vt:lpstr>'Matrice Cat 1'!QuotitéTRAVAILtotal</vt:lpstr>
      <vt:lpstr>'matrice Cat 1 non PVS'!QuotitéTRAVAILtotal</vt:lpstr>
      <vt:lpstr>'Matrice Cat 1 PVS'!QuotitéTRAVAILtotal</vt:lpstr>
      <vt:lpstr>'matrice Cat 2'!QuotitéTRAVAILtotal</vt:lpstr>
      <vt:lpstr>'Matrice Cat 2 3criteres'!QuotitéTRAVAILtotal</vt:lpstr>
      <vt:lpstr>'Matrice Cat 2 Manag'!QuotitéTRAVAILtotal</vt:lpstr>
      <vt:lpstr>'Matrice Cat 2 Pédagogie'!QuotitéTRAVAILtotal</vt:lpstr>
      <vt:lpstr>'Matrice Cat 3'!QuotitéTRAVAILtotal</vt:lpstr>
      <vt:lpstr>'Matrice Cat 3 3critères'!QuotitéTRAVAILtotal</vt:lpstr>
      <vt:lpstr>'Matrice Cat 3 Managemen'!QuotitéTRAVAILtotal</vt:lpstr>
      <vt:lpstr>'matrice Cat3 manag et format'!QuotitéTRAVAILtotal</vt:lpstr>
      <vt:lpstr>'Mission spécifique animateur'!QuotitéTRAVAILtotal</vt:lpstr>
      <vt:lpstr>Moniteur!QuotitéTRAVAILtotal</vt:lpstr>
      <vt:lpstr>'Ouvrier exploitation entreprise'!QuotitéTRAVAILtotal</vt:lpstr>
      <vt:lpstr>Psychologue!QuotitéTRAVAILtotal</vt:lpstr>
      <vt:lpstr>'Resp communication relations ex'!QuotitéTRAVAILtotal</vt:lpstr>
      <vt:lpstr>'Resp cooperation internationale'!QuotitéTRAVAILtotal</vt:lpstr>
      <vt:lpstr>'Resp développement commercial'!QuotitéTRAVAILtotal</vt:lpstr>
      <vt:lpstr>'Resp developpement partenarial'!QuotitéTRAVAILtotal</vt:lpstr>
      <vt:lpstr>'Resp developpement projet missi'!QuotitéTRAVAILtotal</vt:lpstr>
      <vt:lpstr>'Resp développement territoire'!QuotitéTRAVAILtotal</vt:lpstr>
      <vt:lpstr>'Resp experimentation recherche'!QuotitéTRAVAILtotal</vt:lpstr>
      <vt:lpstr>'Resp exploitation entreprise at'!QuotitéTRAVAILtotal</vt:lpstr>
      <vt:lpstr>'Responsable adm et financier'!QuotitéTRAVAILtotal</vt:lpstr>
      <vt:lpstr>'Responsable comptable'!QuotitéTRAVAILtotal</vt:lpstr>
      <vt:lpstr>'Responsable de structure UFA CF'!QuotitéTRAVAILtotal</vt:lpstr>
      <vt:lpstr>'Responsable de vie scolaire'!QuotitéTRAVAILtotal</vt:lpstr>
      <vt:lpstr>'Responsable démarche qualité'!QuotitéTRAVAILtotal</vt:lpstr>
      <vt:lpstr>'Responsable hygiene sécurité pr'!QuotitéTRAVAILtotal</vt:lpstr>
      <vt:lpstr>'Responsable informatique numeri'!QuotitéTRAVAILtotal</vt:lpstr>
      <vt:lpstr>'Responsable maintenance bât equ'!QuotitéTRAVAILtotal</vt:lpstr>
      <vt:lpstr>'Responsable Mission spécifique '!QuotitéTRAVAILtotal</vt:lpstr>
      <vt:lpstr>'Responsable pédagogique'!QuotitéTRAVAILtotal</vt:lpstr>
      <vt:lpstr>'Responsable RH'!QuotitéTRAVAILtotal</vt:lpstr>
      <vt:lpstr>Secrétaire!QuotitéTRAVAILtotal</vt:lpstr>
      <vt:lpstr>'Secrétaire de direction'!QuotitéTRAVAILtotal</vt:lpstr>
      <vt:lpstr>'Secrétaire-comptable'!QuotitéTRAVAILtotal</vt:lpstr>
      <vt:lpstr>'Surveillant Veilleur de nuit'!QuotitéTRAVAILtotal</vt:lpstr>
      <vt:lpstr>'Technicien de laboratoire'!QuotitéTRAVAILtotal</vt:lpstr>
      <vt:lpstr>'Technicien experimentation rech'!QuotitéTRAVAILtotal</vt:lpstr>
      <vt:lpstr>'Technicien exploitation entrepr'!QuotitéTRAVAILtotal</vt:lpstr>
      <vt:lpstr>'Technicien hygiene sécurité pré'!QuotitéTRAVAILtotal</vt:lpstr>
      <vt:lpstr>'Technicien informatique numeriq'!QuotitéTRAVAILtotal</vt:lpstr>
      <vt:lpstr>'Technicien maintenance bât equ'!QuotitéTRAVAILtotal</vt:lpstr>
      <vt:lpstr>'Technicien réseau syst info'!QuotitéTRAVAILtotal</vt:lpstr>
      <vt:lpstr>QuotitéTRAVAILtotal</vt:lpstr>
      <vt:lpstr>'Accomp Besoins éducatifs'!VALPointCC</vt:lpstr>
      <vt:lpstr>'Adjoint de direction'!VALPointCC</vt:lpstr>
      <vt:lpstr>'Adjoint pastorale scolaire'!VALPointCC</vt:lpstr>
      <vt:lpstr>'Administrateur réseau syst info'!VALPointCC</vt:lpstr>
      <vt:lpstr>'Agent de gardiennage'!VALPointCC</vt:lpstr>
      <vt:lpstr>'Agent de laboratoire'!VALPointCC</vt:lpstr>
      <vt:lpstr>'Agent de maintenance bât equip '!VALPointCC</vt:lpstr>
      <vt:lpstr>'Agent de service'!VALPointCC</vt:lpstr>
      <vt:lpstr>'Aide comptable'!VALPointCC</vt:lpstr>
      <vt:lpstr>'Aide cuisinier'!VALPointCC</vt:lpstr>
      <vt:lpstr>'Aide documentaliste '!VALPointCC</vt:lpstr>
      <vt:lpstr>'Animateur en CDR'!VALPointCC</vt:lpstr>
      <vt:lpstr>'Animateur Sportif'!VALPointCC</vt:lpstr>
      <vt:lpstr>'Assistant de direction'!VALPointCC</vt:lpstr>
      <vt:lpstr>'Assistant Educateur de Vie Sco'!VALPointCC</vt:lpstr>
      <vt:lpstr>'Assistant pédagogique'!VALPointCC</vt:lpstr>
      <vt:lpstr>'Cat 1 tous critères'!VALPointCC</vt:lpstr>
      <vt:lpstr>'Cat 2 tous critères'!VALPointCC</vt:lpstr>
      <vt:lpstr>'Cat 3 tous critères'!VALPointCC</vt:lpstr>
      <vt:lpstr>'Chef de cuisine'!VALPointCC</vt:lpstr>
      <vt:lpstr>'Chg accueil'!VALPointCC</vt:lpstr>
      <vt:lpstr>'Chg animation pastorale'!VALPointCC</vt:lpstr>
      <vt:lpstr>'Chg cooperation mobilité'!VALPointCC</vt:lpstr>
      <vt:lpstr>'Chg de communication relations '!VALPointCC</vt:lpstr>
      <vt:lpstr>'Chg de mission specifique compl'!VALPointCC</vt:lpstr>
      <vt:lpstr>'Chg developpement commercial'!VALPointCC</vt:lpstr>
      <vt:lpstr>'Chg developpement partenarial'!VALPointCC</vt:lpstr>
      <vt:lpstr>'Chg developpement projet missio'!VALPointCC</vt:lpstr>
      <vt:lpstr>'Chg developpement territoire'!VALPointCC</vt:lpstr>
      <vt:lpstr>'Chg mission inclusion handicap'!VALPointCC</vt:lpstr>
      <vt:lpstr>'Chg. de numérique éduc digita '!VALPointCC</vt:lpstr>
      <vt:lpstr>Comptable!VALPointCC</vt:lpstr>
      <vt:lpstr>'Conducteur de transports en com'!VALPointCC</vt:lpstr>
      <vt:lpstr>'Conducteur d''engin'!VALPointCC</vt:lpstr>
      <vt:lpstr>'Conseiller orientation insertio'!VALPointCC</vt:lpstr>
      <vt:lpstr>'Coordinateur de formation'!VALPointCC</vt:lpstr>
      <vt:lpstr>'Coordinateur de vie scolaire'!VALPointCC</vt:lpstr>
      <vt:lpstr>'critères toutes catégories'!VALPointCC</vt:lpstr>
      <vt:lpstr>CUISINIER!VALPointCC</vt:lpstr>
      <vt:lpstr>Documentaliste!VALPointCC</vt:lpstr>
      <vt:lpstr>'Educateur sportif'!VALPointCC</vt:lpstr>
      <vt:lpstr>'Educateur VS Conseiller éduc'!VALPointCC</vt:lpstr>
      <vt:lpstr>'Enseignant formateur cadre'!VALPointCC</vt:lpstr>
      <vt:lpstr>'Enseignant-Formateur non cadre'!VALPointCC</vt:lpstr>
      <vt:lpstr>'Gestionnaire de paie'!VALPointCC</vt:lpstr>
      <vt:lpstr>'Gestionnaire RH'!VALPointCC</vt:lpstr>
      <vt:lpstr>Infirmier!VALPointCC</vt:lpstr>
      <vt:lpstr>'Maître professionnel'!VALPointCC</vt:lpstr>
      <vt:lpstr>'Matrice Cat 1'!VALPointCC</vt:lpstr>
      <vt:lpstr>'matrice Cat 1 non PVS'!VALPointCC</vt:lpstr>
      <vt:lpstr>'Matrice Cat 1 PVS'!VALPointCC</vt:lpstr>
      <vt:lpstr>'matrice Cat 2'!VALPointCC</vt:lpstr>
      <vt:lpstr>'Matrice Cat 2 3criteres'!VALPointCC</vt:lpstr>
      <vt:lpstr>'Matrice Cat 2 Manag'!VALPointCC</vt:lpstr>
      <vt:lpstr>'Matrice Cat 2 Pédagogie'!VALPointCC</vt:lpstr>
      <vt:lpstr>'Matrice Cat 3'!VALPointCC</vt:lpstr>
      <vt:lpstr>'Matrice Cat 3 3critères'!VALPointCC</vt:lpstr>
      <vt:lpstr>'Matrice Cat 3 Managemen'!VALPointCC</vt:lpstr>
      <vt:lpstr>'matrice Cat3 manag et format'!VALPointCC</vt:lpstr>
      <vt:lpstr>'Mission spécifique animateur'!VALPointCC</vt:lpstr>
      <vt:lpstr>Moniteur!VALPointCC</vt:lpstr>
      <vt:lpstr>'Ouvrier exploitation entreprise'!VALPointCC</vt:lpstr>
      <vt:lpstr>Psychologue!VALPointCC</vt:lpstr>
      <vt:lpstr>'Resp communication relations ex'!VALPointCC</vt:lpstr>
      <vt:lpstr>'Resp cooperation internationale'!VALPointCC</vt:lpstr>
      <vt:lpstr>'Resp développement commercial'!VALPointCC</vt:lpstr>
      <vt:lpstr>'Resp developpement partenarial'!VALPointCC</vt:lpstr>
      <vt:lpstr>'Resp developpement projet missi'!VALPointCC</vt:lpstr>
      <vt:lpstr>'Resp développement territoire'!VALPointCC</vt:lpstr>
      <vt:lpstr>'Resp experimentation recherche'!VALPointCC</vt:lpstr>
      <vt:lpstr>'Resp exploitation entreprise at'!VALPointCC</vt:lpstr>
      <vt:lpstr>'Responsable adm et financier'!VALPointCC</vt:lpstr>
      <vt:lpstr>'Responsable comptable'!VALPointCC</vt:lpstr>
      <vt:lpstr>'Responsable de structure UFA CF'!VALPointCC</vt:lpstr>
      <vt:lpstr>'Responsable de vie scolaire'!VALPointCC</vt:lpstr>
      <vt:lpstr>'Responsable démarche qualité'!VALPointCC</vt:lpstr>
      <vt:lpstr>'Responsable hygiene sécurité pr'!VALPointCC</vt:lpstr>
      <vt:lpstr>'Responsable informatique numeri'!VALPointCC</vt:lpstr>
      <vt:lpstr>'Responsable maintenance bât equ'!VALPointCC</vt:lpstr>
      <vt:lpstr>'Responsable Mission spécifique '!VALPointCC</vt:lpstr>
      <vt:lpstr>'Responsable pédagogique'!VALPointCC</vt:lpstr>
      <vt:lpstr>'Responsable RH'!VALPointCC</vt:lpstr>
      <vt:lpstr>Secrétaire!VALPointCC</vt:lpstr>
      <vt:lpstr>'Secrétaire de direction'!VALPointCC</vt:lpstr>
      <vt:lpstr>'Secrétaire-comptable'!VALPointCC</vt:lpstr>
      <vt:lpstr>'Surveillant Veilleur de nuit'!VALPointCC</vt:lpstr>
      <vt:lpstr>'Technicien de laboratoire'!VALPointCC</vt:lpstr>
      <vt:lpstr>'Technicien experimentation rech'!VALPointCC</vt:lpstr>
      <vt:lpstr>'Technicien exploitation entrepr'!VALPointCC</vt:lpstr>
      <vt:lpstr>'Technicien hygiene sécurité pré'!VALPointCC</vt:lpstr>
      <vt:lpstr>'Technicien informatique numeriq'!VALPointCC</vt:lpstr>
      <vt:lpstr>'Technicien maintenance bât equ'!VALPointCC</vt:lpstr>
      <vt:lpstr>'Technicien réseau syst info'!VALPointCC</vt:lpstr>
      <vt:lpstr>VALPointCC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JMBC</dc:creator>
  <cp:lastModifiedBy>Mennier Eric</cp:lastModifiedBy>
  <dcterms:created xsi:type="dcterms:W3CDTF">2022-12-11T06:48:11Z</dcterms:created>
  <dcterms:modified xsi:type="dcterms:W3CDTF">2023-10-10T20:19:06Z</dcterms:modified>
</cp:coreProperties>
</file>